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slovanje\krizanke\interaktivne\"/>
    </mc:Choice>
  </mc:AlternateContent>
  <bookViews>
    <workbookView xWindow="0" yWindow="0" windowWidth="23040" windowHeight="9396"/>
  </bookViews>
  <sheets>
    <sheet name="križanka-sestavljanje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8" l="1"/>
  <c r="O10" i="18" l="1"/>
  <c r="J17" i="18"/>
  <c r="E17" i="18"/>
  <c r="B15" i="18"/>
  <c r="D14" i="18"/>
  <c r="B2" i="18"/>
  <c r="D7" i="18"/>
  <c r="D3" i="18"/>
  <c r="O1" i="18"/>
  <c r="K18" i="18"/>
  <c r="F18" i="18"/>
  <c r="Z17" i="18"/>
  <c r="O17" i="18"/>
  <c r="M16" i="18"/>
  <c r="H15" i="18"/>
  <c r="L14" i="18"/>
  <c r="F14" i="18"/>
  <c r="W13" i="18"/>
  <c r="D13" i="18"/>
  <c r="I12" i="18"/>
  <c r="N11" i="18"/>
  <c r="G11" i="18"/>
  <c r="U10" i="18"/>
  <c r="F10" i="18"/>
  <c r="C10" i="18"/>
  <c r="D9" i="18"/>
  <c r="G7" i="18"/>
  <c r="H6" i="18"/>
  <c r="F4" i="18"/>
  <c r="G3" i="18"/>
  <c r="I1" i="18"/>
  <c r="B66" i="18"/>
  <c r="E19" i="18" s="1"/>
  <c r="B73" i="18"/>
  <c r="V23" i="18" s="1"/>
  <c r="D73" i="18"/>
  <c r="D72" i="18"/>
  <c r="D71" i="18"/>
  <c r="B72" i="18"/>
  <c r="G24" i="18" s="1"/>
  <c r="B71" i="18"/>
  <c r="O21" i="18" s="1"/>
  <c r="D70" i="18"/>
  <c r="B69" i="18"/>
  <c r="I23" i="18" s="1"/>
  <c r="D69" i="18"/>
  <c r="AA13" i="18"/>
  <c r="B68" i="18"/>
  <c r="D68" i="18"/>
  <c r="C21" i="18"/>
  <c r="Q20" i="18"/>
  <c r="B67" i="18"/>
  <c r="D67" i="18"/>
  <c r="D66" i="18"/>
  <c r="B65" i="18"/>
  <c r="C20" i="18" s="1"/>
  <c r="D65" i="18"/>
  <c r="D25" i="18"/>
  <c r="M23" i="18"/>
  <c r="E23" i="18"/>
  <c r="L21" i="18"/>
  <c r="E21" i="18"/>
  <c r="O20" i="18"/>
  <c r="B64" i="18"/>
  <c r="I22" i="18" s="1"/>
  <c r="D64" i="18"/>
  <c r="B63" i="18"/>
  <c r="D20" i="18" s="1"/>
  <c r="D63" i="18"/>
  <c r="A25" i="18"/>
  <c r="B62" i="18"/>
  <c r="D62" i="18"/>
  <c r="B61" i="18"/>
  <c r="A24" i="18" s="1"/>
  <c r="D61" i="18"/>
  <c r="B60" i="18"/>
  <c r="A23" i="18" s="1"/>
  <c r="D60" i="18"/>
  <c r="B59" i="18"/>
  <c r="A22" i="18" s="1"/>
  <c r="D59" i="18"/>
  <c r="B70" i="18"/>
  <c r="C24" i="18" s="1"/>
  <c r="A21" i="18"/>
  <c r="B58" i="18"/>
  <c r="A19" i="18" s="1"/>
  <c r="D58" i="18"/>
  <c r="B57" i="18"/>
  <c r="A20" i="18" s="1"/>
  <c r="D57" i="18"/>
  <c r="B56" i="18"/>
  <c r="J20" i="18" l="1"/>
  <c r="B23" i="18"/>
  <c r="T23" i="18"/>
  <c r="G20" i="18"/>
  <c r="C19" i="18"/>
  <c r="D22" i="18"/>
  <c r="Q23" i="18"/>
  <c r="C22" i="18"/>
  <c r="D19" i="18"/>
  <c r="Y23" i="18"/>
  <c r="I21" i="18"/>
  <c r="I20" i="18"/>
  <c r="F22" i="18"/>
  <c r="F24" i="18"/>
  <c r="S20" i="18"/>
  <c r="AC23" i="18"/>
  <c r="X23" i="18"/>
  <c r="R20" i="18"/>
  <c r="H21" i="18"/>
  <c r="D55" i="18"/>
  <c r="B55" i="18"/>
  <c r="K15" i="18" s="1"/>
  <c r="C2" i="18" l="1"/>
  <c r="E3" i="18"/>
  <c r="E13" i="18"/>
  <c r="G13" i="18"/>
  <c r="O6" i="18"/>
  <c r="AD13" i="18"/>
  <c r="K9" i="18"/>
  <c r="G18" i="18"/>
  <c r="L5" i="18"/>
  <c r="G10" i="18"/>
  <c r="O5" i="18"/>
  <c r="P12" i="18"/>
  <c r="B54" i="18"/>
  <c r="R6" i="18" s="1"/>
  <c r="D54" i="18"/>
  <c r="B53" i="18"/>
  <c r="G1" i="18" s="1"/>
  <c r="D53" i="18"/>
  <c r="B50" i="18"/>
  <c r="B52" i="18"/>
  <c r="E1" i="18" s="1"/>
  <c r="D52" i="18"/>
  <c r="D51" i="18"/>
  <c r="D50" i="18"/>
  <c r="D49" i="18"/>
  <c r="B49" i="18"/>
  <c r="B48" i="18"/>
  <c r="C18" i="18" s="1"/>
  <c r="D48" i="18"/>
  <c r="B47" i="18"/>
  <c r="H12" i="18" s="1"/>
  <c r="D47" i="18"/>
  <c r="B45" i="18"/>
  <c r="N16" i="18" s="1"/>
  <c r="B46" i="18"/>
  <c r="N17" i="18" s="1"/>
  <c r="D46" i="18"/>
  <c r="D45" i="18"/>
  <c r="B51" i="18"/>
  <c r="G4" i="18" s="1"/>
  <c r="D44" i="18"/>
  <c r="B44" i="18"/>
  <c r="D43" i="18"/>
  <c r="B43" i="18"/>
  <c r="A17" i="18" s="1"/>
  <c r="D42" i="18"/>
  <c r="B42" i="18"/>
  <c r="A16" i="18" s="1"/>
  <c r="D41" i="18"/>
  <c r="B41" i="18"/>
  <c r="A15" i="18" s="1"/>
  <c r="D40" i="18"/>
  <c r="B40" i="18"/>
  <c r="A14" i="18" s="1"/>
  <c r="D39" i="18"/>
  <c r="D38" i="18"/>
  <c r="B38" i="18"/>
  <c r="A12" i="18" s="1"/>
  <c r="D37" i="18"/>
  <c r="B37" i="18"/>
  <c r="A11" i="18" s="1"/>
  <c r="D34" i="18"/>
  <c r="B34" i="18"/>
  <c r="A8" i="18" s="1"/>
  <c r="D36" i="18"/>
  <c r="B36" i="18"/>
  <c r="A10" i="18" s="1"/>
  <c r="D35" i="18"/>
  <c r="B35" i="18"/>
  <c r="D33" i="18"/>
  <c r="B33" i="18"/>
  <c r="A7" i="18" s="1"/>
  <c r="B32" i="18"/>
  <c r="A6" i="18" s="1"/>
  <c r="D32" i="18"/>
  <c r="C5" i="18" l="1"/>
  <c r="G6" i="18"/>
  <c r="V10" i="18"/>
  <c r="J18" i="18"/>
  <c r="C9" i="18"/>
  <c r="C11" i="18"/>
  <c r="J3" i="18"/>
  <c r="L16" i="18"/>
  <c r="G2" i="18"/>
  <c r="M15" i="18"/>
  <c r="E8" i="18"/>
  <c r="M3" i="18"/>
  <c r="U11" i="18"/>
  <c r="AA17" i="18"/>
  <c r="M12" i="18"/>
  <c r="G16" i="18"/>
  <c r="N9" i="18"/>
  <c r="O2" i="18"/>
  <c r="H9" i="18"/>
  <c r="V13" i="18"/>
  <c r="H17" i="18"/>
  <c r="J16" i="18"/>
  <c r="W17" i="18"/>
  <c r="Y13" i="18"/>
  <c r="W11" i="18"/>
  <c r="N10" i="18"/>
  <c r="P9" i="18"/>
  <c r="E6" i="18"/>
  <c r="J1" i="18"/>
  <c r="I17" i="18"/>
  <c r="F12" i="18"/>
  <c r="H11" i="18"/>
  <c r="J10" i="18"/>
  <c r="I9" i="18"/>
  <c r="E5" i="18"/>
  <c r="A9" i="18"/>
  <c r="H16" i="18"/>
  <c r="R11" i="18"/>
  <c r="E10" i="18"/>
  <c r="F7" i="18"/>
  <c r="C3" i="18"/>
  <c r="H14" i="18"/>
  <c r="U12" i="18"/>
  <c r="B10" i="18"/>
  <c r="J2" i="18"/>
  <c r="N12" i="18"/>
  <c r="R10" i="18"/>
  <c r="T6" i="18"/>
  <c r="X13" i="18"/>
  <c r="V17" i="18"/>
  <c r="S12" i="18"/>
  <c r="D6" i="18"/>
  <c r="T10" i="18"/>
  <c r="C15" i="18"/>
  <c r="Y17" i="18"/>
  <c r="P1" i="18"/>
  <c r="E7" i="18"/>
  <c r="M6" i="18"/>
  <c r="F17" i="18"/>
  <c r="C7" i="18"/>
  <c r="J11" i="18"/>
  <c r="P15" i="18"/>
  <c r="R2" i="18"/>
  <c r="G14" i="18"/>
  <c r="I4" i="18"/>
  <c r="K11" i="18"/>
  <c r="R1" i="18"/>
  <c r="H10" i="18"/>
  <c r="T5" i="18"/>
  <c r="T17" i="18"/>
  <c r="N1" i="18"/>
  <c r="E16" i="18"/>
  <c r="D2" i="18"/>
  <c r="L13" i="18"/>
  <c r="B6" i="18"/>
  <c r="AE13" i="18"/>
  <c r="E4" i="18"/>
  <c r="K7" i="18"/>
  <c r="B14" i="18"/>
  <c r="O18" i="18"/>
  <c r="Q10" i="18"/>
  <c r="H18" i="18"/>
  <c r="B1" i="18"/>
  <c r="Q11" i="18"/>
  <c r="P5" i="18"/>
  <c r="D10" i="18"/>
  <c r="C13" i="18"/>
  <c r="B31" i="18"/>
  <c r="A5" i="18" s="1"/>
  <c r="D31" i="18"/>
  <c r="B30" i="18"/>
  <c r="A4" i="18" s="1"/>
  <c r="D30" i="18"/>
  <c r="B29" i="18"/>
  <c r="A3" i="18" s="1"/>
  <c r="D29" i="18"/>
  <c r="B28" i="18"/>
  <c r="A2" i="18" s="1"/>
  <c r="D28" i="18"/>
  <c r="B27" i="18"/>
  <c r="A1" i="18" l="1"/>
  <c r="D27" i="18"/>
  <c r="B39" i="18"/>
  <c r="A13" i="18" s="1"/>
  <c r="A18" i="18"/>
</calcChain>
</file>

<file path=xl/comments1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 Ena izmed oblik načrtovanja v podjetju.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36"/>
            <color indexed="81"/>
            <rFont val="Segoe UI"/>
            <family val="2"/>
            <charset val="238"/>
          </rPr>
          <t>1.2. Kar je posledica kompleksnih delovnih procesov in timskega pristopa.</t>
        </r>
      </text>
    </comment>
    <comment ref="E1" authorId="0" shapeId="0">
      <text>
        <r>
          <rPr>
            <b/>
            <sz val="36"/>
            <color indexed="81"/>
            <rFont val="Segoe UI"/>
            <family val="2"/>
            <charset val="238"/>
          </rPr>
          <t>1.4. V kar so razvrščena delovna mesta.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" authorId="0" shapeId="0">
      <text>
        <r>
          <rPr>
            <b/>
            <sz val="36"/>
            <color indexed="81"/>
            <rFont val="Segoe UI"/>
            <family val="2"/>
            <charset val="238"/>
          </rPr>
          <t>1.5. Kar se uporabi v primeru dvoma pri razvrščanju delovnih mest v tarifne razrede.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1" authorId="0" shapeId="0">
      <text>
        <r>
          <rPr>
            <b/>
            <sz val="36"/>
            <color indexed="81"/>
            <rFont val="Segoe UI"/>
            <family val="2"/>
            <charset val="238"/>
          </rPr>
          <t>1.1.  Naziv za grafično ponazoritev organizacijske strukture.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1" authorId="0" shapeId="0">
      <text>
        <r>
          <rPr>
            <b/>
            <sz val="36"/>
            <color indexed="81"/>
            <rFont val="Segoe UI"/>
            <family val="2"/>
            <charset val="238"/>
          </rPr>
          <t>1.3. Naziv za element poslovne politike podjetja, ki odgovarja na vprašanje: Kam hočemo in kaj želimo doseči.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 Ena izmed aktivnosti načrtovanja v podjetju.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" authorId="0" shapeId="0">
      <text>
        <r>
          <rPr>
            <b/>
            <sz val="36"/>
            <color indexed="81"/>
            <rFont val="Segoe UI"/>
            <family val="2"/>
            <charset val="238"/>
          </rPr>
          <t>2.1. Naziv subjekta, od katerega mora delodajalec pred sprejemom akta o sistematizaciji delovnih mest pridobiti mnenje.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2" authorId="0" shapeId="0">
      <text>
        <r>
          <rPr>
            <b/>
            <sz val="36"/>
            <color indexed="81"/>
            <rFont val="Segoe UI"/>
            <family val="2"/>
            <charset val="238"/>
          </rPr>
          <t>2.1. Ena izmed stvari, ki jo razberemo iz organizacijske sheme (organigrama).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>3.0.  Ena izmed opredelitev odnosov v okviru poslanstva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3" authorId="0" shapeId="0">
      <text>
        <r>
          <rPr>
            <b/>
            <sz val="36"/>
            <color indexed="81"/>
            <rFont val="Segoe UI"/>
            <family val="2"/>
            <charset val="238"/>
          </rPr>
          <t>3.1. 3.1. Kar opredeljuje opis delovnih postopkov, nalog, obveznosti v zvezi z delovnimi mesti.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 Ena izmed faz menedžmenta.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5.0. Naziv za pojav, ko imamo organizacijo odnosov med posamezniki v skupini.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5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5.1. Naziv za časovni diagram, ki prikazuje zaporedje opravil za izvedbo časovno omejenega projekta, omogoča nadzor izvajanja projekta in ugotavljanje kritičnih točk.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" authorId="0" shapeId="0">
      <text>
        <r>
          <rPr>
            <b/>
            <sz val="36"/>
            <color indexed="81"/>
            <rFont val="Segoe UI"/>
            <family val="2"/>
            <charset val="238"/>
          </rPr>
          <t>6.0 Naziv za skupine, ki trajno opravljajo določene naloge v podjetju, npr. oddelek za računovodstvo.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6" authorId="0" shapeId="0">
      <text>
        <r>
          <rPr>
            <b/>
            <sz val="36"/>
            <color indexed="81"/>
            <rFont val="Segoe UI"/>
            <family val="2"/>
            <charset val="238"/>
          </rPr>
          <t>6.1.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R6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6.2. Naziv za naloge, ki jih opravimo najprej. 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>7.0 Naziv za organizacijsko obliko, ko povežemo istovrstne naloge.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8.0. Naziv za organizacijsko obliko, ko povežemo več delovnih mest.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36"/>
            <color indexed="81"/>
            <rFont val="Segoe UI"/>
            <family val="2"/>
            <charset val="238"/>
          </rPr>
          <t>9.0 Naziv za skupine, ki jih oblikujejo zaposleni v podjetju na osnovi interesov, ki niso nujno povezani z delom.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36"/>
            <color indexed="81"/>
            <rFont val="Segoe UI"/>
            <family val="2"/>
            <charset val="238"/>
          </rPr>
          <t>10.0. Naziv za načelo: Naloge, ki spadajo skupaj, moramo dodeliti eni osebi oziroma oddelku.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36"/>
            <color indexed="81"/>
            <rFont val="Segoe UI"/>
            <family val="2"/>
            <charset val="238"/>
          </rPr>
          <t>11.0 Naziv za znanja pri opisu delovnih mest: vozniško dovoljenje, tuji jeziki z navedbo stopnje.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36"/>
            <color indexed="81"/>
            <rFont val="Segoe UI"/>
            <family val="2"/>
            <charset val="238"/>
          </rPr>
          <t>12.0. Naziv za skupine, ki nastanejo za opravljanje določene naloge in potem se razidejo: razni odbori (npr. za organizacijo sejma).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36"/>
            <color indexed="81"/>
            <rFont val="Segoe UI"/>
            <family val="2"/>
            <charset val="238"/>
          </rPr>
          <t>13.0. Naziv za akt, katerega priloge so delovna mesta.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A13" authorId="0" shapeId="0">
      <text>
        <r>
          <rPr>
            <b/>
            <sz val="36"/>
            <color indexed="81"/>
            <rFont val="Segoe UI"/>
            <family val="2"/>
            <charset val="238"/>
          </rPr>
          <t>13.1.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36"/>
            <color indexed="81"/>
            <rFont val="Segoe UI"/>
            <family val="2"/>
            <charset val="238"/>
          </rPr>
          <t>14.0. Kar določa tarifne razrede.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36"/>
            <color indexed="81"/>
            <rFont val="Segoe UI"/>
            <family val="2"/>
            <charset val="238"/>
          </rPr>
          <t>15.0 Vzrok, zaradi katerega podjetja sestavljajo opise delovnih mest.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36"/>
            <color indexed="81"/>
            <rFont val="Segoe UI"/>
            <family val="2"/>
            <charset val="238"/>
          </rPr>
          <t>16.0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36"/>
            <color indexed="81"/>
            <rFont val="Segoe UI"/>
            <family val="2"/>
            <charset val="238"/>
          </rPr>
          <t>17.0. Kar omogoča organizacija dela.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>
      <text>
        <r>
          <rPr>
            <b/>
            <sz val="36"/>
            <color indexed="81"/>
            <rFont val="Segoe UI"/>
            <family val="2"/>
            <charset val="238"/>
          </rPr>
          <t>18.0. Od kar je odvisna vrsta in število opravil.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36"/>
            <color indexed="81"/>
            <rFont val="Segoe UI"/>
            <family val="2"/>
            <charset val="238"/>
          </rPr>
          <t>19.0. Ena izmed faz govornega nastopa (retorike).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B19" authorId="0" shapeId="0">
      <text>
        <r>
          <rPr>
            <b/>
            <sz val="36"/>
            <color indexed="81"/>
            <rFont val="Segoe UI"/>
            <family val="2"/>
            <charset val="238"/>
          </rPr>
          <t>19.1. Rezultat vodje, ki sodeluje s člani skupine v ustvarjanju ugodnega ozračja za doseganje skupnih ciljev.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9" authorId="0" shapeId="0">
      <text>
        <r>
          <rPr>
            <b/>
            <sz val="36"/>
            <color indexed="81"/>
            <rFont val="Segoe UI"/>
            <family val="2"/>
            <charset val="238"/>
          </rPr>
          <t>19.1.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D19" authorId="0" shapeId="0">
      <text>
        <r>
          <rPr>
            <b/>
            <sz val="36"/>
            <color indexed="81"/>
            <rFont val="Segoe UI"/>
            <family val="2"/>
            <charset val="238"/>
          </rPr>
          <t>19.3.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9" authorId="0" shapeId="0">
      <text>
        <r>
          <rPr>
            <b/>
            <sz val="36"/>
            <color indexed="81"/>
            <rFont val="Segoe UI"/>
            <family val="2"/>
            <charset val="238"/>
          </rPr>
          <t>19.2.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>
      <text>
        <r>
          <rPr>
            <b/>
            <sz val="36"/>
            <color indexed="81"/>
            <rFont val="Segoe UI"/>
            <family val="2"/>
            <charset val="238"/>
          </rPr>
          <t>20.0. Eno izmed jezikovnih sredstev.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36"/>
            <color indexed="81"/>
            <rFont val="Segoe UI"/>
            <family val="2"/>
            <charset val="238"/>
          </rPr>
          <t>20.1.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0" authorId="0" shapeId="0">
      <text>
        <r>
          <rPr>
            <b/>
            <sz val="26"/>
            <color indexed="81"/>
            <rFont val="Segoe UI"/>
            <family val="2"/>
            <charset val="238"/>
          </rPr>
          <t>20.2.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20" authorId="0" shapeId="0">
      <text>
        <r>
          <rPr>
            <b/>
            <sz val="36"/>
            <color indexed="81"/>
            <rFont val="Segoe UI"/>
            <family val="2"/>
            <charset val="238"/>
          </rPr>
          <t>21.1.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O20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20.3.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>
      <text>
        <r>
          <rPr>
            <b/>
            <sz val="36"/>
            <color indexed="81"/>
            <rFont val="Segoe UI"/>
            <family val="2"/>
            <charset val="238"/>
          </rPr>
          <t>21.0. Sestavina govornega nastopa.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>
      <text>
        <r>
          <rPr>
            <b/>
            <sz val="36"/>
            <color indexed="81"/>
            <rFont val="Segoe UI"/>
            <family val="2"/>
            <charset val="238"/>
          </rPr>
          <t>22.0. Ena izmed lastnosti dobrega govornega nastopa.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36"/>
            <color indexed="81"/>
            <rFont val="Segoe UI"/>
            <family val="2"/>
            <charset val="238"/>
          </rPr>
          <t>23.0. Ena izmed faz uspešnih pogajan za reševanje konfliktov.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V23" authorId="0" shapeId="0">
      <text>
        <r>
          <rPr>
            <b/>
            <sz val="36"/>
            <color indexed="81"/>
            <rFont val="Segoe UI"/>
            <family val="2"/>
            <charset val="238"/>
          </rPr>
          <t>23.1.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Y23" authorId="0" shapeId="0">
      <text>
        <r>
          <rPr>
            <b/>
            <sz val="36"/>
            <color indexed="81"/>
            <rFont val="Segoe UI"/>
            <family val="2"/>
            <charset val="238"/>
          </rPr>
          <t>23.2.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24" authorId="0" shapeId="0">
      <text>
        <r>
          <rPr>
            <b/>
            <sz val="36"/>
            <color indexed="81"/>
            <rFont val="Segoe UI"/>
            <family val="2"/>
            <charset val="238"/>
          </rPr>
          <t>24.0. Naziv za nasprotovanje, ki nastane zaradi nezdružljivih ciljev, misli, čustev v posamezniku ali med člani skupine.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36"/>
            <color indexed="81"/>
            <rFont val="Segoe UI"/>
            <family val="2"/>
            <charset val="238"/>
          </rPr>
          <t>25.0. Ena izmed sestavin nebesednega nastopa.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enega izmed instrumentov strateškega načrtovanja.</t>
        </r>
      </text>
    </comment>
    <comment ref="A28" authorId="0" shapeId="0">
      <text>
        <r>
          <rPr>
            <b/>
            <sz val="36"/>
            <color indexed="81"/>
            <rFont val="Segoe UI"/>
            <family val="2"/>
            <charset val="238"/>
          </rPr>
          <t>2.0. Kar išče podjetje z analizo zunanjega okolja.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9" authorId="0" shapeId="0">
      <text>
        <r>
          <rPr>
            <b/>
            <sz val="36"/>
            <color indexed="81"/>
            <rFont val="Segoe UI"/>
            <family val="2"/>
            <charset val="238"/>
          </rPr>
          <t>3.0. S Naziv za dejavnost v okviru upravljanja (menedžmenta), ko pripravimo vse potrebno za dosego ciljev.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0" authorId="0" shapeId="0">
      <text>
        <r>
          <rPr>
            <b/>
            <sz val="36"/>
            <color indexed="81"/>
            <rFont val="Segoe UI"/>
            <family val="2"/>
            <charset val="238"/>
          </rPr>
          <t>4.0. Kar smo določili, ko smo skupno nalogo razstavili na manjše nalogo, vsako od teh pa smo nadalje členili na še preprostejše.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>
      <text>
        <r>
          <rPr>
            <b/>
            <sz val="36"/>
            <color indexed="81"/>
            <rFont val="Segoe UI"/>
            <family val="2"/>
            <charset val="238"/>
          </rPr>
          <t>5.0. Kar mora vodja razložiti delavcu v zvezi z organiziranjem dela.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2" authorId="0" shapeId="0">
      <text>
        <r>
          <rPr>
            <b/>
            <sz val="36"/>
            <color indexed="81"/>
            <rFont val="Segoe UI"/>
            <family val="2"/>
            <charset val="238"/>
          </rPr>
          <t>6.0. Kar je izhodišče v nekem podjetju  za zasnovo organiziranosti.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3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7.0.  Ena izmed sestavin organizacijske strukture.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4" authorId="0" shapeId="0">
      <text>
        <r>
          <rPr>
            <b/>
            <sz val="36"/>
            <color indexed="81"/>
            <rFont val="Segoe UI"/>
            <family val="2"/>
            <charset val="238"/>
          </rPr>
          <t>8.0. Ena izmed oblik vrste - smeri izobrazbe.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5" authorId="0" shapeId="0">
      <text>
        <r>
          <rPr>
            <b/>
            <sz val="36"/>
            <color indexed="81"/>
            <rFont val="Segoe UI"/>
            <family val="2"/>
            <charset val="238"/>
          </rPr>
          <t>9.0. Eden izmed podatkov, ki ga podjetja potrebujejo za opis delovnega mesta.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6" authorId="0" shapeId="0">
      <text>
        <r>
          <rPr>
            <b/>
            <sz val="36"/>
            <color indexed="81"/>
            <rFont val="Segoe UI"/>
            <family val="2"/>
            <charset val="238"/>
          </rPr>
          <t>10.0. Naziv za načelo: Vsak zaposleni mora imeti jasno opredeljeno področje odgovornosti.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7" authorId="0" shapeId="0">
      <text>
        <r>
          <rPr>
            <b/>
            <sz val="36"/>
            <color indexed="81"/>
            <rFont val="Segoe UI"/>
            <family val="2"/>
            <charset val="238"/>
          </rPr>
          <t>11.0. Naziv za eno izmed skupin v podjetju.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38" authorId="0" shapeId="0">
      <text>
        <r>
          <rPr>
            <b/>
            <sz val="36"/>
            <color indexed="81"/>
            <rFont val="Segoe UI"/>
            <family val="2"/>
            <charset val="238"/>
          </rPr>
          <t>12.0. Naziv, če odgovarjamo za denar in denarne vrednosti  v okviru dela.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39" authorId="0" shapeId="0">
      <text>
        <r>
          <rPr>
            <b/>
            <sz val="36"/>
            <color indexed="81"/>
            <rFont val="Segoe UI"/>
            <family val="2"/>
            <charset val="238"/>
          </rPr>
          <t>13.0. Eden izmed korakov strateškega upravljanja trženja.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0" authorId="0" shapeId="0">
      <text>
        <r>
          <rPr>
            <b/>
            <sz val="36"/>
            <color indexed="81"/>
            <rFont val="Segoe UI"/>
            <family val="2"/>
            <charset val="238"/>
          </rPr>
          <t>14.0.  Ena izmed potreb zaposlenih.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1" authorId="0" shapeId="0">
      <text>
        <r>
          <rPr>
            <b/>
            <sz val="36"/>
            <color indexed="81"/>
            <rFont val="Segoe UI"/>
            <family val="2"/>
            <charset val="238"/>
          </rPr>
          <t>15.0. Naziv za osebo, ki opravi razvrstitev v tarifne razrede.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36"/>
            <color indexed="81"/>
            <rFont val="Segoe UI"/>
            <family val="2"/>
            <charset val="238"/>
          </rPr>
          <t>16.0. Eden izmed vodij (menedžerjev)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36"/>
            <color indexed="81"/>
            <rFont val="Segoe UI"/>
            <family val="2"/>
            <charset val="238"/>
          </rPr>
          <t>17.0. Naziv za naloge, ki jih opravimo hitro.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4" authorId="0" shapeId="0">
      <text>
        <r>
          <rPr>
            <b/>
            <sz val="36"/>
            <color indexed="81"/>
            <rFont val="Segoe UI"/>
            <family val="2"/>
            <charset val="238"/>
          </rPr>
          <t>18.0. Naziv za proces, ki se nanaša na usmerjanje ljudi in njihovih zmožnosti.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5" authorId="0" shapeId="0">
      <text>
        <r>
          <rPr>
            <b/>
            <sz val="36"/>
            <color indexed="81"/>
            <rFont val="Segoe UI"/>
            <family val="2"/>
            <charset val="238"/>
          </rPr>
          <t>Naziv za časovni diagram, ki prikazuje zaporedje opravil za izvedbo časovno omejenega projekta, omogoča nadzor izvajanja projekta in ugotavljanje kritičnih točk.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6" authorId="0" shapeId="0">
      <text>
        <r>
          <rPr>
            <b/>
            <sz val="36"/>
            <color indexed="81"/>
            <rFont val="Segoe UI"/>
            <family val="2"/>
            <charset val="238"/>
          </rPr>
          <t>3.1. Kar opredeljuje opis delovnih postopkov, nalog, obveznosti v zvezi z delovnimi mesti</t>
        </r>
        <r>
          <rPr>
            <b/>
            <sz val="9"/>
            <color indexed="81"/>
            <rFont val="Segoe UI"/>
            <family val="2"/>
            <charset val="238"/>
          </rPr>
          <t>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7" authorId="0" shapeId="0">
      <text>
        <r>
          <rPr>
            <b/>
            <sz val="36"/>
            <color indexed="81"/>
            <rFont val="Segoe UI"/>
            <family val="2"/>
            <charset val="238"/>
          </rPr>
          <t>Naziv za sistem, pri katerem delovno mesto lahko sprejme navodila od več delovnih mest.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8" authorId="0" shapeId="0">
      <text>
        <r>
          <rPr>
            <b/>
            <sz val="36"/>
            <color indexed="81"/>
            <rFont val="Segoe UI"/>
            <family val="2"/>
            <charset val="238"/>
          </rPr>
          <t>Ena izmed stvari, ki jo razberemo iz organizacijske sheme (organigrama).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9" authorId="0" shapeId="0">
      <text>
        <r>
          <rPr>
            <b/>
            <sz val="36"/>
            <color indexed="81"/>
            <rFont val="Segoe UI"/>
            <family val="2"/>
            <charset val="238"/>
          </rPr>
          <t>1.1.  Naziv za grafično ponazoritev organizacijske strukture.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0" authorId="0" shapeId="0">
      <text>
        <r>
          <rPr>
            <b/>
            <sz val="36"/>
            <color indexed="81"/>
            <rFont val="Segoe UI"/>
            <family val="2"/>
            <charset val="238"/>
          </rPr>
          <t>1.2. Kar je posledica kompleksnih delovnih procesov in timskega pristopa.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1" authorId="0" shapeId="0">
      <text>
        <r>
          <rPr>
            <b/>
            <sz val="36"/>
            <color indexed="81"/>
            <rFont val="Segoe UI"/>
            <family val="2"/>
            <charset val="238"/>
          </rPr>
          <t>1.3. Naziv za element poslovne politike podjetja, ki odgovarja na vprašanje: Kam hočemo in kaj želimo doseči.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2" authorId="0" shapeId="0">
      <text>
        <r>
          <rPr>
            <b/>
            <sz val="36"/>
            <color indexed="81"/>
            <rFont val="Segoe UI"/>
            <family val="2"/>
            <charset val="238"/>
          </rPr>
          <t>1.4. V kar so razvrščena delovna mesta.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3" authorId="0" shapeId="0">
      <text>
        <r>
          <rPr>
            <b/>
            <sz val="36"/>
            <color indexed="81"/>
            <rFont val="Segoe UI"/>
            <family val="2"/>
            <charset val="238"/>
          </rPr>
          <t>1.5. Kar se uporabi v primeru dvoma pri razvrščanju delovnih mest v tarifne razrede.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4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6.2. Naziv za naloge, ki jih opravimo najprej.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6" authorId="0" shapeId="0">
      <text>
        <r>
          <rPr>
            <b/>
            <sz val="36"/>
            <color indexed="81"/>
            <rFont val="Segoe UI"/>
            <family val="2"/>
            <charset val="238"/>
          </rPr>
          <t>19.0. Ena izmed stvari, ki jo omogoča retorika.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57" authorId="0" shapeId="0">
      <text>
        <r>
          <rPr>
            <b/>
            <sz val="36"/>
            <color indexed="81"/>
            <rFont val="Segoe UI"/>
            <family val="2"/>
            <charset val="238"/>
          </rPr>
          <t>20.0. Naziv za slog vodenja, ko nadrejeni izključno dajejo navodila delavcem in pričakujejo njihovo poslušnost.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36"/>
            <color indexed="81"/>
            <rFont val="Segoe UI"/>
            <family val="2"/>
            <charset val="238"/>
          </rPr>
          <t>21.0. Eden izmed pomembnejših elementov govornega nastopa.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59" authorId="0" shapeId="0">
      <text>
        <r>
          <rPr>
            <b/>
            <sz val="36"/>
            <color indexed="81"/>
            <rFont val="Segoe UI"/>
            <family val="2"/>
            <charset val="238"/>
          </rPr>
          <t>22.0. Ena izmed lastnosti uspešnega menedžerja glede konfliktov.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0" authorId="0" shapeId="0">
      <text>
        <r>
          <rPr>
            <b/>
            <sz val="36"/>
            <color indexed="81"/>
            <rFont val="Segoe UI"/>
            <family val="2"/>
            <charset val="238"/>
          </rPr>
          <t>23.0. Eden izmed načinov za reševanje konfliktov.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1" authorId="0" shapeId="0">
      <text>
        <r>
          <rPr>
            <b/>
            <sz val="36"/>
            <color indexed="81"/>
            <rFont val="Segoe UI"/>
            <family val="2"/>
            <charset val="238"/>
          </rPr>
          <t>24.0. Naziv za ožji pojem, če govorimo o nadzoru.</t>
        </r>
        <r>
          <rPr>
            <sz val="26"/>
            <color indexed="81"/>
            <rFont val="Segoe UI"/>
            <family val="2"/>
            <charset val="238"/>
          </rPr>
          <t xml:space="preserve">
</t>
        </r>
      </text>
    </comment>
    <comment ref="A62" authorId="0" shapeId="0">
      <text>
        <r>
          <rPr>
            <b/>
            <sz val="36"/>
            <color indexed="81"/>
            <rFont val="Segoe UI"/>
            <family val="2"/>
            <charset val="238"/>
          </rPr>
          <t>25.0. Ena izmed nujnih lastnosti kontrole.</t>
        </r>
        <r>
          <rPr>
            <sz val="26"/>
            <color indexed="81"/>
            <rFont val="Segoe UI"/>
            <family val="2"/>
            <charset val="238"/>
          </rPr>
          <t xml:space="preserve">
</t>
        </r>
      </text>
    </comment>
    <comment ref="A63" authorId="0" shapeId="0">
      <text>
        <r>
          <rPr>
            <b/>
            <sz val="36"/>
            <color indexed="81"/>
            <rFont val="Segoe UI"/>
            <family val="2"/>
            <charset val="238"/>
          </rPr>
          <t>20.2. Rezultat vodje, ki sodeluje s člani skupine v ustvarjanju ugodnega ozračja za doseganje skupnih ciljev.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4" authorId="0" shapeId="0">
      <text>
        <r>
          <rPr>
            <b/>
            <sz val="36"/>
            <color indexed="81"/>
            <rFont val="Segoe UI"/>
            <family val="2"/>
            <charset val="238"/>
          </rPr>
          <t>20.3. Naziv za način, kako vodilni delavec ravna s podrejenimi.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65" authorId="0" shapeId="0">
      <text>
        <r>
          <rPr>
            <b/>
            <sz val="36"/>
            <color indexed="81"/>
            <rFont val="Segoe UI"/>
            <family val="2"/>
            <charset val="238"/>
          </rPr>
          <t>20.1. Slovenski izraz za retorika.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6" authorId="0" shapeId="0">
      <text>
        <r>
          <rPr>
            <b/>
            <sz val="36"/>
            <color indexed="81"/>
            <rFont val="Segoe UI"/>
            <family val="2"/>
            <charset val="238"/>
          </rPr>
          <t>19.2.  Naziv za veščino prepričevanja</t>
        </r>
        <r>
          <rPr>
            <b/>
            <sz val="9"/>
            <color indexed="81"/>
            <rFont val="Segoe UI"/>
            <family val="2"/>
            <charset val="238"/>
          </rPr>
          <t>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7" authorId="0" shapeId="0">
      <text>
        <r>
          <rPr>
            <b/>
            <sz val="36"/>
            <color indexed="81"/>
            <rFont val="Segoe UI"/>
            <family val="2"/>
            <charset val="238"/>
          </rPr>
          <t>21.1. Ena izmed dobrih lastnosti govora.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68" authorId="0" shapeId="0">
      <text>
        <r>
          <rPr>
            <b/>
            <sz val="36"/>
            <color indexed="81"/>
            <rFont val="Segoe UI"/>
            <family val="2"/>
            <charset val="238"/>
          </rPr>
          <t>13.1. Naziv za redko stanje v podjetju glede medsebojnih odnosov.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  <comment ref="A69" authorId="0" shapeId="0">
      <text>
        <r>
          <rPr>
            <b/>
            <sz val="36"/>
            <color indexed="81"/>
            <rFont val="Segoe UI"/>
            <family val="2"/>
            <charset val="238"/>
          </rPr>
          <t>19.1. Ena izmed faz reševanja konflikta.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0" authorId="0" shapeId="0">
      <text>
        <r>
          <rPr>
            <b/>
            <sz val="36"/>
            <color indexed="81"/>
            <rFont val="Segoe UI"/>
            <family val="2"/>
            <charset val="238"/>
          </rPr>
          <t>21.1. Naziv za fazo upravljanja (menedžmenta), ko preverjamo, ali smo dosegli zastavljene cilje oziroma ocenjujemo rezultate dela.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1" authorId="0" shapeId="0">
      <text>
        <r>
          <rPr>
            <b/>
            <sz val="36"/>
            <color indexed="81"/>
            <rFont val="Segoe UI"/>
            <family val="2"/>
            <charset val="238"/>
          </rPr>
          <t>19.3. Ena izmed stvari, ki jo potrebujemo za kontrolo.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2" authorId="0" shapeId="0">
      <text>
        <r>
          <rPr>
            <b/>
            <sz val="36"/>
            <color indexed="81"/>
            <rFont val="Segoe UI"/>
            <family val="2"/>
            <charset val="238"/>
          </rPr>
          <t>23.2. Postopek, ki smo ga izvedli, če smo naredili kontrolo materiala, dobavnih rokov ...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3" authorId="0" shapeId="0">
      <text>
        <r>
          <rPr>
            <b/>
            <sz val="36"/>
            <color indexed="81"/>
            <rFont val="Segoe UI"/>
            <family val="2"/>
            <charset val="238"/>
          </rPr>
          <t>23.1. Ena izmed vrst nadzora.</t>
        </r>
        <r>
          <rPr>
            <sz val="36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<sst xmlns="http://schemas.openxmlformats.org/spreadsheetml/2006/main" count="190" uniqueCount="113">
  <si>
    <t>Z</t>
  </si>
  <si>
    <t>A</t>
  </si>
  <si>
    <t>P</t>
  </si>
  <si>
    <t>O</t>
  </si>
  <si>
    <t>L</t>
  </si>
  <si>
    <t>N</t>
  </si>
  <si>
    <t>K</t>
  </si>
  <si>
    <t>U</t>
  </si>
  <si>
    <t>Š</t>
  </si>
  <si>
    <t>X</t>
  </si>
  <si>
    <t xml:space="preserve"> </t>
  </si>
  <si>
    <t>S</t>
  </si>
  <si>
    <t>T</t>
  </si>
  <si>
    <t>I</t>
  </si>
  <si>
    <t>E</t>
  </si>
  <si>
    <t>R</t>
  </si>
  <si>
    <t>G</t>
  </si>
  <si>
    <t>V</t>
  </si>
  <si>
    <t>D</t>
  </si>
  <si>
    <t>KOMERCIALNI DIREKTOR</t>
  </si>
  <si>
    <t>ANALIZA OKOLJA</t>
  </si>
  <si>
    <t>VIZIJA</t>
  </si>
  <si>
    <t>SWOT ANALIZA</t>
  </si>
  <si>
    <t>2.0.</t>
  </si>
  <si>
    <t>1.0.</t>
  </si>
  <si>
    <t>3.0.</t>
  </si>
  <si>
    <t>4.0.</t>
  </si>
  <si>
    <t>5.0.</t>
  </si>
  <si>
    <t>6.0.</t>
  </si>
  <si>
    <t>7.0.</t>
  </si>
  <si>
    <t>8.0.</t>
  </si>
  <si>
    <t>9.0.</t>
  </si>
  <si>
    <t>10.0.</t>
  </si>
  <si>
    <t>11.0.</t>
  </si>
  <si>
    <t>12.0.</t>
  </si>
  <si>
    <t>13.0.</t>
  </si>
  <si>
    <t>14.0.</t>
  </si>
  <si>
    <t>15.0.</t>
  </si>
  <si>
    <t>16.0.</t>
  </si>
  <si>
    <t>17.0.</t>
  </si>
  <si>
    <t>18.0.</t>
  </si>
  <si>
    <t>PRILOŽNOSTI</t>
  </si>
  <si>
    <t>ORGANIZIRANJE</t>
  </si>
  <si>
    <t>ODGOVORNOST</t>
  </si>
  <si>
    <t>SKUPNA NALOGA</t>
  </si>
  <si>
    <t>TEHNIČNA DELITEV DELA</t>
  </si>
  <si>
    <t>NAJPREPROSTEJŠE NALOGE</t>
  </si>
  <si>
    <t>FORMALNE SKUPINE</t>
  </si>
  <si>
    <t>F</t>
  </si>
  <si>
    <t>SOUPRAVLJANJE</t>
  </si>
  <si>
    <t>DELOVNA NALOGA</t>
  </si>
  <si>
    <t>NAZIV DELOVNEGA MESTA</t>
  </si>
  <si>
    <t>PODROČJE DELA</t>
  </si>
  <si>
    <t>ENOTNOST IN JASNOST ODGOVORNOSTI</t>
  </si>
  <si>
    <t>OSNOVNA ŠOLA</t>
  </si>
  <si>
    <t>Z DELOM POVEZANA ODGOVORNOST</t>
  </si>
  <si>
    <t>H</t>
  </si>
  <si>
    <t>TARIFNE RAZREDE</t>
  </si>
  <si>
    <t>B</t>
  </si>
  <si>
    <t>DIREKTOR</t>
  </si>
  <si>
    <t>ŠIFRANT POKLICEV</t>
  </si>
  <si>
    <t>SINDIKAT</t>
  </si>
  <si>
    <t>ORGANIGRAM</t>
  </si>
  <si>
    <t>LINIJE AVTORITETE</t>
  </si>
  <si>
    <t>FUNKCIONALNI SISTEM</t>
  </si>
  <si>
    <t>RUTINSKE NALOGE</t>
  </si>
  <si>
    <t>POMEMBNE IN NUJNE NALOGE</t>
  </si>
  <si>
    <t>GANTOGRAM</t>
  </si>
  <si>
    <t>VODENJE</t>
  </si>
  <si>
    <t>1.1.</t>
  </si>
  <si>
    <t>5.1.</t>
  </si>
  <si>
    <t>3.1.</t>
  </si>
  <si>
    <t>6.1.</t>
  </si>
  <si>
    <t>2.1.</t>
  </si>
  <si>
    <t>1.2.</t>
  </si>
  <si>
    <t>1.3.</t>
  </si>
  <si>
    <t>1.4.</t>
  </si>
  <si>
    <t>1.5.</t>
  </si>
  <si>
    <t>6.2.</t>
  </si>
  <si>
    <t>USPEŠNOST</t>
  </si>
  <si>
    <t>SLOG VODENJA</t>
  </si>
  <si>
    <t>AVTOKRATSKI SLOG</t>
  </si>
  <si>
    <t>GOVOREC</t>
  </si>
  <si>
    <t>RETORIKA</t>
  </si>
  <si>
    <t>19.0.</t>
  </si>
  <si>
    <t>20.0.</t>
  </si>
  <si>
    <t>BREZ MAŠIL</t>
  </si>
  <si>
    <t>NAČIN GOVORA</t>
  </si>
  <si>
    <t>21.0.</t>
  </si>
  <si>
    <t>HARMONIJA</t>
  </si>
  <si>
    <t>ISKANJE REŠITEV</t>
  </si>
  <si>
    <t>ZMOŽNOST REŠEVANJA KONFLIKTOV</t>
  </si>
  <si>
    <t>22.0.</t>
  </si>
  <si>
    <t>PREVLADOVANJE</t>
  </si>
  <si>
    <t>23.0.</t>
  </si>
  <si>
    <t>NADZOR</t>
  </si>
  <si>
    <t>KONTROLA</t>
  </si>
  <si>
    <t>24.0.</t>
  </si>
  <si>
    <t>GOSPODARNOST</t>
  </si>
  <si>
    <t>25.0.</t>
  </si>
  <si>
    <t>POSLOVNI KAZALCI</t>
  </si>
  <si>
    <t>ZUNANJA REVIZIJA</t>
  </si>
  <si>
    <t>20.1.</t>
  </si>
  <si>
    <t>20.2.</t>
  </si>
  <si>
    <t>19.1.</t>
  </si>
  <si>
    <t>19.2.</t>
  </si>
  <si>
    <t>19.3.</t>
  </si>
  <si>
    <t>20.3.</t>
  </si>
  <si>
    <t>23.1.</t>
  </si>
  <si>
    <t>13.1.</t>
  </si>
  <si>
    <t>21.1.</t>
  </si>
  <si>
    <t>23.2.</t>
  </si>
  <si>
    <t>PREPRIČLJIVOST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</si>
</sst>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FF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36"/>
      <color indexed="81"/>
      <name val="Segoe UI"/>
      <family val="2"/>
      <charset val="238"/>
    </font>
    <font>
      <sz val="36"/>
      <color indexed="81"/>
      <name val="Segoe UI"/>
      <family val="2"/>
      <charset val="238"/>
    </font>
    <font>
      <b/>
      <sz val="26"/>
      <color rgb="FFFF0000"/>
      <name val="Calibri"/>
      <family val="2"/>
      <charset val="238"/>
      <scheme val="minor"/>
    </font>
    <font>
      <b/>
      <sz val="26"/>
      <color indexed="81"/>
      <name val="Segoe UI"/>
      <family val="2"/>
      <charset val="238"/>
    </font>
    <font>
      <sz val="26"/>
      <color indexed="81"/>
      <name val="Segoe UI"/>
      <family val="2"/>
      <charset val="238"/>
    </font>
    <font>
      <sz val="26"/>
      <color theme="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A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rgb="FFC3EBD7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EAFCE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2" fillId="11" borderId="2" xfId="0" applyFont="1" applyFill="1" applyBorder="1" applyAlignment="1" applyProtection="1">
      <alignment horizontal="center"/>
    </xf>
    <xf numFmtId="0" fontId="12" fillId="11" borderId="4" xfId="0" applyFont="1" applyFill="1" applyBorder="1" applyAlignment="1" applyProtection="1">
      <alignment horizontal="center"/>
    </xf>
    <xf numFmtId="0" fontId="12" fillId="11" borderId="1" xfId="0" applyFont="1" applyFill="1" applyBorder="1" applyAlignment="1" applyProtection="1">
      <alignment horizontal="center"/>
    </xf>
    <xf numFmtId="0" fontId="12" fillId="10" borderId="1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12" fillId="8" borderId="2" xfId="0" applyFont="1" applyFill="1" applyBorder="1" applyAlignment="1" applyProtection="1">
      <alignment horizontal="center"/>
    </xf>
    <xf numFmtId="0" fontId="12" fillId="8" borderId="7" xfId="0" applyFont="1" applyFill="1" applyBorder="1" applyAlignment="1" applyProtection="1">
      <alignment horizontal="center"/>
    </xf>
    <xf numFmtId="0" fontId="12" fillId="7" borderId="4" xfId="0" applyFont="1" applyFill="1" applyBorder="1" applyAlignment="1" applyProtection="1">
      <alignment horizontal="center"/>
    </xf>
    <xf numFmtId="0" fontId="12" fillId="7" borderId="1" xfId="0" applyFont="1" applyFill="1" applyBorder="1" applyAlignment="1" applyProtection="1">
      <alignment horizontal="center"/>
    </xf>
    <xf numFmtId="0" fontId="12" fillId="7" borderId="2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12" borderId="1" xfId="0" applyFont="1" applyFill="1" applyBorder="1" applyAlignment="1" applyProtection="1">
      <alignment horizontal="center"/>
    </xf>
    <xf numFmtId="0" fontId="12" fillId="12" borderId="2" xfId="0" applyFont="1" applyFill="1" applyBorder="1" applyAlignment="1" applyProtection="1">
      <alignment horizontal="center"/>
    </xf>
    <xf numFmtId="0" fontId="12" fillId="12" borderId="9" xfId="0" applyFont="1" applyFill="1" applyBorder="1" applyAlignment="1" applyProtection="1">
      <alignment horizontal="center"/>
    </xf>
    <xf numFmtId="0" fontId="12" fillId="12" borderId="4" xfId="0" applyFont="1" applyFill="1" applyBorder="1" applyAlignment="1" applyProtection="1">
      <alignment horizontal="center"/>
    </xf>
    <xf numFmtId="0" fontId="12" fillId="13" borderId="1" xfId="0" applyFont="1" applyFill="1" applyBorder="1" applyAlignment="1" applyProtection="1">
      <alignment horizontal="center"/>
    </xf>
    <xf numFmtId="0" fontId="12" fillId="13" borderId="2" xfId="0" applyFont="1" applyFill="1" applyBorder="1" applyAlignment="1" applyProtection="1">
      <alignment horizontal="center"/>
    </xf>
    <xf numFmtId="0" fontId="12" fillId="13" borderId="4" xfId="0" applyFont="1" applyFill="1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14" borderId="1" xfId="0" applyFont="1" applyFill="1" applyBorder="1" applyAlignment="1" applyProtection="1">
      <alignment horizontal="center"/>
    </xf>
    <xf numFmtId="0" fontId="12" fillId="14" borderId="3" xfId="0" applyFont="1" applyFill="1" applyBorder="1" applyAlignment="1" applyProtection="1">
      <alignment horizontal="center"/>
    </xf>
    <xf numFmtId="0" fontId="12" fillId="14" borderId="2" xfId="0" applyFont="1" applyFill="1" applyBorder="1" applyAlignment="1" applyProtection="1">
      <alignment horizontal="center"/>
    </xf>
    <xf numFmtId="0" fontId="12" fillId="14" borderId="9" xfId="0" applyFont="1" applyFill="1" applyBorder="1" applyAlignment="1" applyProtection="1">
      <alignment horizontal="center"/>
    </xf>
    <xf numFmtId="0" fontId="12" fillId="14" borderId="7" xfId="0" applyFont="1" applyFill="1" applyBorder="1" applyAlignment="1" applyProtection="1">
      <alignment horizontal="center"/>
    </xf>
    <xf numFmtId="0" fontId="12" fillId="15" borderId="1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16" borderId="1" xfId="0" applyFont="1" applyFill="1" applyBorder="1" applyAlignment="1" applyProtection="1">
      <alignment horizontal="center"/>
      <protection locked="0"/>
    </xf>
    <xf numFmtId="0" fontId="12" fillId="16" borderId="1" xfId="0" applyFont="1" applyFill="1" applyBorder="1" applyAlignment="1" applyProtection="1">
      <alignment horizontal="center"/>
    </xf>
    <xf numFmtId="0" fontId="12" fillId="16" borderId="4" xfId="0" applyFont="1" applyFill="1" applyBorder="1" applyAlignment="1" applyProtection="1">
      <alignment horizontal="center"/>
    </xf>
    <xf numFmtId="0" fontId="12" fillId="16" borderId="3" xfId="0" applyFont="1" applyFill="1" applyBorder="1" applyAlignment="1" applyProtection="1">
      <alignment horizontal="center"/>
    </xf>
    <xf numFmtId="0" fontId="12" fillId="16" borderId="7" xfId="0" applyFont="1" applyFill="1" applyBorder="1" applyAlignment="1" applyProtection="1">
      <alignment horizontal="center"/>
      <protection locked="0"/>
    </xf>
    <xf numFmtId="0" fontId="12" fillId="16" borderId="11" xfId="0" applyFont="1" applyFill="1" applyBorder="1" applyAlignment="1" applyProtection="1">
      <alignment horizontal="center"/>
    </xf>
    <xf numFmtId="0" fontId="12" fillId="16" borderId="2" xfId="0" applyFont="1" applyFill="1" applyBorder="1" applyAlignment="1" applyProtection="1">
      <alignment horizontal="center"/>
    </xf>
    <xf numFmtId="0" fontId="12" fillId="16" borderId="7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17" borderId="2" xfId="0" applyFont="1" applyFill="1" applyBorder="1" applyAlignment="1" applyProtection="1">
      <alignment horizontal="center"/>
      <protection locked="0"/>
    </xf>
    <xf numFmtId="0" fontId="12" fillId="17" borderId="1" xfId="0" applyFont="1" applyFill="1" applyBorder="1" applyAlignment="1" applyProtection="1">
      <alignment horizontal="center"/>
      <protection locked="0"/>
    </xf>
    <xf numFmtId="0" fontId="12" fillId="17" borderId="1" xfId="0" applyFont="1" applyFill="1" applyBorder="1" applyAlignment="1" applyProtection="1">
      <alignment horizontal="center"/>
    </xf>
    <xf numFmtId="0" fontId="12" fillId="17" borderId="3" xfId="0" applyFont="1" applyFill="1" applyBorder="1" applyAlignment="1" applyProtection="1">
      <alignment horizontal="center"/>
      <protection locked="0"/>
    </xf>
    <xf numFmtId="0" fontId="12" fillId="17" borderId="4" xfId="0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horizontal="center"/>
    </xf>
    <xf numFmtId="0" fontId="15" fillId="0" borderId="8" xfId="0" applyFont="1" applyBorder="1" applyAlignment="1" applyProtection="1"/>
    <xf numFmtId="0" fontId="15" fillId="0" borderId="0" xfId="0" applyFont="1" applyAlignment="1"/>
    <xf numFmtId="0" fontId="15" fillId="0" borderId="8" xfId="0" applyFont="1" applyBorder="1" applyAlignment="1" applyProtection="1"/>
    <xf numFmtId="0" fontId="15" fillId="0" borderId="0" xfId="0" applyFont="1" applyAlignment="1"/>
    <xf numFmtId="0" fontId="15" fillId="0" borderId="8" xfId="0" applyFont="1" applyFill="1" applyBorder="1" applyAlignment="1"/>
    <xf numFmtId="0" fontId="2" fillId="0" borderId="0" xfId="0" applyFont="1" applyBorder="1" applyAlignment="1"/>
    <xf numFmtId="0" fontId="15" fillId="0" borderId="0" xfId="0" applyFont="1" applyFill="1" applyAlignment="1"/>
    <xf numFmtId="0" fontId="15" fillId="4" borderId="1" xfId="0" applyFont="1" applyFill="1" applyBorder="1" applyProtection="1"/>
    <xf numFmtId="16" fontId="5" fillId="0" borderId="1" xfId="0" quotePrefix="1" applyNumberFormat="1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/>
    <xf numFmtId="0" fontId="5" fillId="5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5" fillId="0" borderId="8" xfId="0" applyFont="1" applyBorder="1" applyAlignment="1" applyProtection="1"/>
    <xf numFmtId="0" fontId="15" fillId="0" borderId="0" xfId="0" applyFont="1" applyAlignment="1"/>
    <xf numFmtId="0" fontId="6" fillId="3" borderId="5" xfId="0" applyFont="1" applyFill="1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3" xfId="0" applyBorder="1" applyAlignment="1" applyProtection="1"/>
    <xf numFmtId="0" fontId="7" fillId="0" borderId="0" xfId="0" applyFont="1" applyAlignment="1"/>
  </cellXfs>
  <cellStyles count="1">
    <cellStyle name="Navadno" xfId="0" builtinId="0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AFCEF"/>
      <color rgb="FFF2E5FF"/>
      <color rgb="FFC3EBD7"/>
      <color rgb="FFC9FFC9"/>
      <color rgb="FFFFD9FF"/>
      <color rgb="FFFFDFAF"/>
      <color rgb="FFCCECFF"/>
      <color rgb="FFFF9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V73"/>
  <sheetViews>
    <sheetView showGridLines="0" showRowColHeaders="0" tabSelected="1" topLeftCell="A7" zoomScale="50" zoomScaleNormal="50" workbookViewId="0">
      <selection activeCell="S30" sqref="S30:AG30"/>
    </sheetView>
  </sheetViews>
  <sheetFormatPr defaultRowHeight="14.4" x14ac:dyDescent="0.3"/>
  <cols>
    <col min="1" max="1" width="10.6640625" style="1" customWidth="1"/>
    <col min="2" max="2" width="8.88671875" style="1"/>
    <col min="3" max="3" width="11.44140625" style="1" customWidth="1"/>
    <col min="4" max="4" width="10.21875" style="1" customWidth="1"/>
    <col min="5" max="5" width="10.77734375" style="1" customWidth="1"/>
    <col min="6" max="16384" width="8.88671875" style="1"/>
  </cols>
  <sheetData>
    <row r="1" spans="1:152" ht="40.950000000000003" customHeight="1" x14ac:dyDescent="0.65">
      <c r="A1" s="10" t="str">
        <f>IF(A27=B27,"S","X")</f>
        <v>X</v>
      </c>
      <c r="B1" s="32" t="str">
        <f>IF(A50=B50,"T","X")</f>
        <v>X</v>
      </c>
      <c r="C1" s="8"/>
      <c r="D1" s="8"/>
      <c r="E1" s="32" t="str">
        <f>IF(A52=B52,"T","X")</f>
        <v>X</v>
      </c>
      <c r="F1" s="8"/>
      <c r="G1" s="39" t="str">
        <f>IF(A53=B53,"Š","X")</f>
        <v>X</v>
      </c>
      <c r="H1" s="8"/>
      <c r="I1" s="28" t="str">
        <f>IF(A49=B49,"O","X")</f>
        <v>X</v>
      </c>
      <c r="J1" s="41" t="str">
        <f>IF(A35=B35,"N","X")</f>
        <v>X</v>
      </c>
      <c r="K1" s="8"/>
      <c r="L1" s="8"/>
      <c r="M1" s="8"/>
      <c r="N1" s="32" t="str">
        <f>IF(A50=B50,"T","X")</f>
        <v>X</v>
      </c>
      <c r="O1" s="29" t="str">
        <f>IF(A49=B49,"O","X")</f>
        <v>X</v>
      </c>
      <c r="P1" s="36" t="str">
        <f>IF(A51=B51,"V","X")</f>
        <v>X</v>
      </c>
      <c r="Q1" s="8"/>
      <c r="R1" s="40" t="str">
        <f>IF(A54=B54,"N","X")</f>
        <v>X</v>
      </c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ht="40.950000000000003" customHeight="1" x14ac:dyDescent="0.65">
      <c r="A2" s="10" t="str">
        <f>IF(A28=B28,"P","X")</f>
        <v>X</v>
      </c>
      <c r="B2" s="29" t="str">
        <f>IF(A49=B49,"O","X")</f>
        <v>X</v>
      </c>
      <c r="C2" s="49" t="str">
        <f>IF(A55=B55,"S","X")</f>
        <v>X</v>
      </c>
      <c r="D2" s="32" t="str">
        <f>IF(A50=B50,"T","X")</f>
        <v>X</v>
      </c>
      <c r="E2" s="8"/>
      <c r="F2" s="8"/>
      <c r="G2" s="10" t="str">
        <f>IF(A48=B48,"L","X")</f>
        <v>X</v>
      </c>
      <c r="H2" s="8"/>
      <c r="I2" s="8"/>
      <c r="J2" s="40" t="str">
        <f>IF(A35=B35,"N","X")</f>
        <v>X</v>
      </c>
      <c r="K2" s="8"/>
      <c r="L2" s="12"/>
      <c r="M2" s="11"/>
      <c r="N2" s="8"/>
      <c r="O2" s="10" t="str">
        <f>IF(A48=B48,"L","X")</f>
        <v>X</v>
      </c>
      <c r="P2" s="8"/>
      <c r="Q2" s="8"/>
      <c r="R2" s="36" t="str">
        <f>IF(A51=B51,"V","X")</f>
        <v>X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</row>
    <row r="3" spans="1:152" ht="40.950000000000003" customHeight="1" x14ac:dyDescent="0.65">
      <c r="A3" s="10" t="str">
        <f>IF(A29=B29,"O","X")</f>
        <v>X</v>
      </c>
      <c r="B3" s="8"/>
      <c r="C3" s="40" t="str">
        <f>IF(A35=B35,"N","X")</f>
        <v>X</v>
      </c>
      <c r="D3" s="29" t="str">
        <f>IF(A49=B49,"O","X")</f>
        <v>X</v>
      </c>
      <c r="E3" s="50" t="str">
        <f>IF(A55=B55,"S","X")</f>
        <v>X</v>
      </c>
      <c r="F3" s="11"/>
      <c r="G3" s="28" t="str">
        <f>IF(A49=B49,"O","X")</f>
        <v>X</v>
      </c>
      <c r="H3" s="11"/>
      <c r="I3" s="8"/>
      <c r="J3" s="21" t="str">
        <f>IF(A46=B46,"P","X")</f>
        <v>X</v>
      </c>
      <c r="K3" s="8"/>
      <c r="L3" s="8"/>
      <c r="M3" s="36" t="str">
        <f>IF(A51=B51,"V","X")</f>
        <v>X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</row>
    <row r="4" spans="1:152" ht="40.950000000000003" customHeight="1" x14ac:dyDescent="0.65">
      <c r="A4" s="16" t="str">
        <f>IF(A30=B30,"N","X")</f>
        <v>X</v>
      </c>
      <c r="B4" s="13"/>
      <c r="C4" s="13"/>
      <c r="D4" s="13"/>
      <c r="E4" s="33" t="str">
        <f>IF(A50=B50,"T","X")</f>
        <v>X</v>
      </c>
      <c r="F4" s="30" t="str">
        <f>IF(A49=B49,"O","X")</f>
        <v>X</v>
      </c>
      <c r="G4" s="37" t="str">
        <f>IF(A51=B51,"V","X")</f>
        <v>X</v>
      </c>
      <c r="H4" s="13"/>
      <c r="I4" s="42" t="str">
        <f>IF(A54=B54,"N","X")</f>
        <v>X</v>
      </c>
      <c r="J4" s="13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</row>
    <row r="5" spans="1:152" ht="40.950000000000003" customHeight="1" x14ac:dyDescent="0.65">
      <c r="A5" s="10" t="str">
        <f>IF(A31=B31,"O","X")</f>
        <v>X</v>
      </c>
      <c r="B5" s="8"/>
      <c r="C5" s="17" t="str">
        <f>IF(A45=B45,"G","X")</f>
        <v>X</v>
      </c>
      <c r="D5" s="8"/>
      <c r="E5" s="40" t="str">
        <f>IF(A35=B35,"N","X")</f>
        <v>X</v>
      </c>
      <c r="F5" s="8"/>
      <c r="G5" s="8"/>
      <c r="H5" s="8"/>
      <c r="I5" s="8"/>
      <c r="J5" s="8"/>
      <c r="K5" s="8"/>
      <c r="L5" s="49" t="str">
        <f>IF(A55=B55,"S","X")</f>
        <v>X</v>
      </c>
      <c r="M5" s="8"/>
      <c r="N5" s="12"/>
      <c r="O5" s="51" t="str">
        <f>IF(A55=B55,"S","X")</f>
        <v>X</v>
      </c>
      <c r="P5" s="32" t="str">
        <f>IF(A50=B50,"T","X")</f>
        <v>X</v>
      </c>
      <c r="Q5" s="8"/>
      <c r="R5" s="8"/>
      <c r="S5" s="8"/>
      <c r="T5" s="32" t="str">
        <f>IF(A50=B50,"T","X")</f>
        <v>X</v>
      </c>
      <c r="U5" s="8"/>
      <c r="V5" s="8"/>
      <c r="W5" s="8"/>
      <c r="X5" s="9"/>
      <c r="Y5" s="9"/>
      <c r="Z5" s="9"/>
      <c r="AA5" s="9"/>
      <c r="AB5" s="9"/>
      <c r="AC5" s="9"/>
      <c r="AD5" s="9"/>
      <c r="AE5" s="9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</row>
    <row r="6" spans="1:152" ht="40.950000000000003" customHeight="1" x14ac:dyDescent="0.65">
      <c r="A6" s="10" t="str">
        <f>IF(A32=B32,"S","X")</f>
        <v>X</v>
      </c>
      <c r="B6" s="32" t="str">
        <f>IF(A50=B50,"T","X")</f>
        <v>X</v>
      </c>
      <c r="C6" s="8"/>
      <c r="D6" s="10" t="str">
        <f>IF(A48=B48,"L","X")</f>
        <v>X</v>
      </c>
      <c r="E6" s="40" t="str">
        <f>IF(A35=B35,"N","X")</f>
        <v>X</v>
      </c>
      <c r="F6" s="12"/>
      <c r="G6" s="25" t="str">
        <f>IF(A47=B47,"F","X")</f>
        <v>X</v>
      </c>
      <c r="H6" s="29" t="str">
        <f>IF(A49=B49,"O","X")</f>
        <v>X</v>
      </c>
      <c r="I6" s="8"/>
      <c r="J6" s="8"/>
      <c r="K6" s="8"/>
      <c r="L6" s="8"/>
      <c r="M6" s="40" t="str">
        <f>IF(A54=B54,"N","X")</f>
        <v>X</v>
      </c>
      <c r="N6" s="12"/>
      <c r="O6" s="51" t="str">
        <f>IF(A55=B55,"S","X")</f>
        <v>X</v>
      </c>
      <c r="P6" s="8"/>
      <c r="Q6" s="8"/>
      <c r="R6" s="45" t="str">
        <f>IF(A54=B54,"P","X")</f>
        <v>X</v>
      </c>
      <c r="S6" s="8"/>
      <c r="T6" s="40" t="str">
        <f>IF(A35=B35,"N","X")</f>
        <v>X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</row>
    <row r="7" spans="1:152" ht="40.950000000000003" customHeight="1" x14ac:dyDescent="0.65">
      <c r="A7" s="10" t="str">
        <f>IF(A33=B33,"D","X")</f>
        <v>X</v>
      </c>
      <c r="B7" s="8"/>
      <c r="C7" s="10" t="str">
        <f>IF(A48=B48,"L","X")</f>
        <v>X</v>
      </c>
      <c r="D7" s="29" t="str">
        <f>IF(A49=B49,"O","X")</f>
        <v>X</v>
      </c>
      <c r="E7" s="36" t="str">
        <f>IF(A51=B51,"V","X")</f>
        <v>X</v>
      </c>
      <c r="F7" s="40" t="str">
        <f>IF(A35=B35,"N","X")</f>
        <v>X</v>
      </c>
      <c r="G7" s="28" t="str">
        <f>IF(A49=B49,"O","X")</f>
        <v>X</v>
      </c>
      <c r="H7" s="11"/>
      <c r="I7" s="8"/>
      <c r="J7" s="8"/>
      <c r="K7" s="32" t="str">
        <f>IF(A50=B50,"T","X")</f>
        <v>X</v>
      </c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</row>
    <row r="8" spans="1:152" ht="40.950000000000003" customHeight="1" x14ac:dyDescent="0.65">
      <c r="A8" s="16" t="str">
        <f>IF(A34=B34,"O","X")</f>
        <v>X</v>
      </c>
      <c r="B8" s="13"/>
      <c r="C8" s="13"/>
      <c r="D8" s="13"/>
      <c r="E8" s="16" t="str">
        <f>IF(A48=B48,"L","X")</f>
        <v>X</v>
      </c>
      <c r="F8" s="13"/>
      <c r="G8" s="13" t="s">
        <v>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</row>
    <row r="9" spans="1:152" ht="40.950000000000003" customHeight="1" x14ac:dyDescent="0.65">
      <c r="A9" s="16" t="str">
        <f>IF(A35=B35,"N","X")</f>
        <v>X</v>
      </c>
      <c r="B9" s="13"/>
      <c r="C9" s="26" t="str">
        <f>IF(A47=B47,"F","X")</f>
        <v>X</v>
      </c>
      <c r="D9" s="30" t="str">
        <f>IF(A49=B49,"O","X")</f>
        <v>X</v>
      </c>
      <c r="E9" s="13"/>
      <c r="F9" s="13"/>
      <c r="G9" s="13"/>
      <c r="H9" s="16" t="str">
        <f>IF(A48=B48,"L","X")</f>
        <v>X</v>
      </c>
      <c r="I9" s="42" t="str">
        <f>IF(A35=B35,"N","X")</f>
        <v>X</v>
      </c>
      <c r="J9" s="14"/>
      <c r="K9" s="55" t="str">
        <f>IF(A55=B55,"S","X")</f>
        <v>X</v>
      </c>
      <c r="L9" s="13"/>
      <c r="M9" s="13"/>
      <c r="N9" s="22" t="str">
        <f>IF(A46=B46,"P","X")</f>
        <v>X</v>
      </c>
      <c r="O9" s="13"/>
      <c r="P9" s="42" t="str">
        <f>IF(A35=B35,"N","X")</f>
        <v>X</v>
      </c>
      <c r="Q9" s="1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</row>
    <row r="10" spans="1:152" ht="40.950000000000003" customHeight="1" x14ac:dyDescent="0.65">
      <c r="A10" s="16" t="str">
        <f>IF(A36=B36,"E","X")</f>
        <v>X</v>
      </c>
      <c r="B10" s="42" t="str">
        <f>IF(A35=B35,"N","X")</f>
        <v>X</v>
      </c>
      <c r="C10" s="30" t="str">
        <f>IF(A49=B49,"O","X")</f>
        <v>X</v>
      </c>
      <c r="D10" s="33" t="str">
        <f>IF(A50=B50,"T","X")</f>
        <v>X</v>
      </c>
      <c r="E10" s="13" t="str">
        <f>IF(A35=B35,"N","X")</f>
        <v>X</v>
      </c>
      <c r="F10" s="30" t="str">
        <f>IF(A49=B49,"O","X")</f>
        <v>X</v>
      </c>
      <c r="G10" s="54" t="str">
        <f>IF(A55=B55,"S","X")</f>
        <v>X</v>
      </c>
      <c r="H10" s="34" t="str">
        <f>IF(A50=B50,"T","X")</f>
        <v>X</v>
      </c>
      <c r="I10" s="15"/>
      <c r="J10" s="43" t="str">
        <f>IF(A35=B35,"N","X")</f>
        <v>X</v>
      </c>
      <c r="K10" s="15"/>
      <c r="L10" s="13"/>
      <c r="M10" s="13"/>
      <c r="N10" s="46" t="str">
        <f>IF(A35=B35,"N","X")</f>
        <v>X</v>
      </c>
      <c r="O10" s="30" t="str">
        <f>IF(A49=B49,"O","X")</f>
        <v>X</v>
      </c>
      <c r="P10" s="13"/>
      <c r="Q10" s="34" t="str">
        <f>IF(A50=B50,"T","X")</f>
        <v>X</v>
      </c>
      <c r="R10" s="44" t="str">
        <f>IF(A35=B35,"N","X")</f>
        <v>X</v>
      </c>
      <c r="S10" s="13"/>
      <c r="T10" s="16" t="str">
        <f>IF(A48=B48,"L","X")</f>
        <v>X</v>
      </c>
      <c r="U10" s="30" t="str">
        <f>IF(A49=B49,"O","X")</f>
        <v>X</v>
      </c>
      <c r="V10" s="18" t="str">
        <f>IF(A45=B45,"G","X")</f>
        <v>X</v>
      </c>
      <c r="W10" s="9"/>
      <c r="X10" s="9"/>
      <c r="Y10" s="9"/>
      <c r="Z10" s="9"/>
      <c r="AA10" s="9"/>
      <c r="AB10" s="9"/>
      <c r="AC10" s="9"/>
      <c r="AD10" s="9"/>
      <c r="AE10" s="9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</row>
    <row r="11" spans="1:152" ht="40.950000000000003" customHeight="1" x14ac:dyDescent="0.65">
      <c r="A11" s="10" t="str">
        <f>IF(A37=B37,"F","X")</f>
        <v>X</v>
      </c>
      <c r="B11" s="8"/>
      <c r="C11" s="40" t="str">
        <f>IF(A54=B54,"N","X")</f>
        <v>X</v>
      </c>
      <c r="D11" s="8"/>
      <c r="E11" s="8"/>
      <c r="F11" s="8"/>
      <c r="G11" s="29" t="str">
        <f>IF(A49=B49,"O","X")</f>
        <v>X</v>
      </c>
      <c r="H11" s="47" t="str">
        <f>IF(A35=B35,"N","X")</f>
        <v>X</v>
      </c>
      <c r="I11" s="8"/>
      <c r="J11" s="10" t="str">
        <f>IF(A48=B48,"L","X")</f>
        <v>X</v>
      </c>
      <c r="K11" s="40" t="str">
        <f>IF(A54=B54,"N","X")</f>
        <v>X</v>
      </c>
      <c r="L11" s="12"/>
      <c r="M11" s="11"/>
      <c r="N11" s="29" t="str">
        <f>IF(A49=B49,"O","X")</f>
        <v>X</v>
      </c>
      <c r="O11" s="8"/>
      <c r="P11" s="8"/>
      <c r="Q11" s="32" t="str">
        <f>IF(A50=B50,"T","X")</f>
        <v>X</v>
      </c>
      <c r="R11" s="40" t="str">
        <f>IF(A35=B35,"N","X")</f>
        <v>X</v>
      </c>
      <c r="S11" s="12"/>
      <c r="T11" s="11"/>
      <c r="U11" s="40" t="str">
        <f>IF(A54=B54,"N","X")</f>
        <v>X</v>
      </c>
      <c r="V11" s="8"/>
      <c r="W11" s="40" t="str">
        <f>IF(A35=B35,"N","X")</f>
        <v>X</v>
      </c>
      <c r="X11" s="8"/>
      <c r="Y11" s="8"/>
      <c r="Z11" s="9"/>
      <c r="AA11" s="9"/>
      <c r="AB11" s="9"/>
      <c r="AC11" s="9"/>
      <c r="AD11" s="9"/>
      <c r="AE11" s="9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</row>
    <row r="12" spans="1:152" ht="40.950000000000003" customHeight="1" x14ac:dyDescent="0.65">
      <c r="A12" s="16" t="str">
        <f>IF(A38=B38,"Z","X")</f>
        <v>X</v>
      </c>
      <c r="B12" s="13"/>
      <c r="C12" s="13"/>
      <c r="D12" s="13"/>
      <c r="E12" s="13"/>
      <c r="F12" s="42" t="str">
        <f>IF(A35=B35,"N","X")</f>
        <v>X</v>
      </c>
      <c r="G12" s="14"/>
      <c r="H12" s="27" t="str">
        <f>IF(A47=B47,"F","X")</f>
        <v>X</v>
      </c>
      <c r="I12" s="30" t="str">
        <f>IF(A49=B49,"O","X")</f>
        <v>X</v>
      </c>
      <c r="J12" s="13"/>
      <c r="K12" s="13"/>
      <c r="L12" s="13"/>
      <c r="M12" s="16" t="str">
        <f>IF(A48=B48,"L","X")</f>
        <v>X</v>
      </c>
      <c r="N12" s="42" t="str">
        <f>IF(A35=B35,"N","X")</f>
        <v>X</v>
      </c>
      <c r="O12" s="14"/>
      <c r="P12" s="52" t="str">
        <f>IF(A55=B55,"S","X")</f>
        <v>X</v>
      </c>
      <c r="Q12" s="13"/>
      <c r="R12" s="13"/>
      <c r="S12" s="22" t="str">
        <f>IF(A46=B46,"P","X")</f>
        <v>X</v>
      </c>
      <c r="T12" s="13"/>
      <c r="U12" s="42" t="str">
        <f>IF(A35=B35,"N","X")</f>
        <v>X</v>
      </c>
      <c r="V12" s="13"/>
      <c r="W12" s="9"/>
      <c r="X12" s="9"/>
      <c r="Y12" s="9"/>
      <c r="Z12" s="9"/>
      <c r="AA12" s="9"/>
      <c r="AB12" s="9"/>
      <c r="AC12" s="9"/>
      <c r="AD12" s="9"/>
      <c r="AE12" s="9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52" ht="40.950000000000003" customHeight="1" x14ac:dyDescent="0.65">
      <c r="A13" s="10" t="str">
        <f t="shared" ref="A13" si="0">IF(A39=B39,"A","X")</f>
        <v>X</v>
      </c>
      <c r="B13" s="8"/>
      <c r="C13" s="35" t="str">
        <f>IF(A50=B50,"T","X")</f>
        <v>X</v>
      </c>
      <c r="D13" s="31" t="str">
        <f>IF(A49=B49,"O","X")</f>
        <v>X</v>
      </c>
      <c r="E13" s="53" t="str">
        <f>IF(A55=B55,"S","X")</f>
        <v>X</v>
      </c>
      <c r="F13" s="8"/>
      <c r="G13" s="49" t="str">
        <f>IF(A55=B55,"S","X")</f>
        <v>X</v>
      </c>
      <c r="H13" s="8"/>
      <c r="I13" s="8"/>
      <c r="J13" s="8"/>
      <c r="K13" s="8"/>
      <c r="L13" s="32" t="str">
        <f>IF(A50=B50,"T","X")</f>
        <v>X</v>
      </c>
      <c r="M13" s="8"/>
      <c r="N13" s="8"/>
      <c r="O13" s="8"/>
      <c r="P13" s="8"/>
      <c r="Q13" s="8"/>
      <c r="R13" s="8"/>
      <c r="S13" s="12"/>
      <c r="T13" s="11"/>
      <c r="U13" s="8"/>
      <c r="V13" s="10" t="str">
        <f>IF(A48=B48,"L","X")</f>
        <v>X</v>
      </c>
      <c r="W13" s="29" t="str">
        <f>IF(A49=B49,"O","X")</f>
        <v>X</v>
      </c>
      <c r="X13" s="36" t="str">
        <f>IF(A51=B51,"V","X")</f>
        <v>X</v>
      </c>
      <c r="Y13" s="40" t="str">
        <f>IF(A35=B35,"N","X")</f>
        <v>X</v>
      </c>
      <c r="Z13" s="8"/>
      <c r="AA13" s="61" t="str">
        <f>IF(A68=B68,"H","X")</f>
        <v>X</v>
      </c>
      <c r="AB13" s="11"/>
      <c r="AC13" s="8"/>
      <c r="AD13" s="48" t="str">
        <f>IF(A55=B55,"S","X")</f>
        <v>X</v>
      </c>
      <c r="AE13" s="32" t="str">
        <f>IF(A50=B50,"T","X")</f>
        <v>X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52" ht="40.950000000000003" customHeight="1" x14ac:dyDescent="0.65">
      <c r="A14" s="10" t="str">
        <f>IF(A40=B40,"S","X")</f>
        <v>X</v>
      </c>
      <c r="B14" s="32" t="str">
        <f>IF(A50=B50,"T","X")</f>
        <v>X</v>
      </c>
      <c r="C14" s="8"/>
      <c r="D14" s="29" t="str">
        <f>IF(A49=B49,"O","X")</f>
        <v>X</v>
      </c>
      <c r="E14" s="8"/>
      <c r="F14" s="29" t="str">
        <f>IF(A49=B49,"O","X")</f>
        <v>X</v>
      </c>
      <c r="G14" s="36" t="str">
        <f>IF(A51=B51,"V","X")</f>
        <v>X</v>
      </c>
      <c r="H14" s="40" t="str">
        <f>IF(A35=B35,"N","X")</f>
        <v>X</v>
      </c>
      <c r="I14" s="12"/>
      <c r="J14" s="11"/>
      <c r="K14" s="8"/>
      <c r="L14" s="29" t="str">
        <f>IF(A49=B49,"O","X")</f>
        <v>X</v>
      </c>
      <c r="M14" s="8"/>
      <c r="N14" s="8"/>
      <c r="O14" s="8"/>
      <c r="P14" s="8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52" ht="40.950000000000003" customHeight="1" x14ac:dyDescent="0.65">
      <c r="A15" s="10" t="str">
        <f>IF(A41=B41,"D","X")</f>
        <v>X</v>
      </c>
      <c r="B15" s="29" t="str">
        <f>IF(A49=B49,"O","X")</f>
        <v>X</v>
      </c>
      <c r="C15" s="10" t="str">
        <f>IF(A48=B48,"L","X")</f>
        <v>X</v>
      </c>
      <c r="D15" s="8"/>
      <c r="E15" s="8"/>
      <c r="F15" s="8"/>
      <c r="G15" s="8"/>
      <c r="H15" s="28" t="str">
        <f>IF(A49=B49,"O","X")</f>
        <v>X</v>
      </c>
      <c r="I15" s="11"/>
      <c r="J15" s="8"/>
      <c r="K15" s="49" t="str">
        <f>IF(A55=B55,"S","X")</f>
        <v>X</v>
      </c>
      <c r="L15" s="8"/>
      <c r="M15" s="19" t="str">
        <f>IF(A45=B45,"G","X")</f>
        <v>X</v>
      </c>
      <c r="N15" s="11"/>
      <c r="O15" s="8"/>
      <c r="P15" s="10" t="str">
        <f>IF(A48=B48,"L","X")</f>
        <v>X</v>
      </c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52" ht="40.950000000000003" customHeight="1" x14ac:dyDescent="0.65">
      <c r="A16" s="16" t="str">
        <f>IF(A42=B42,"K","X")</f>
        <v>X</v>
      </c>
      <c r="B16" s="13"/>
      <c r="C16" s="13"/>
      <c r="D16" s="13"/>
      <c r="E16" s="33" t="str">
        <f>IF(A50=B50,"T","X")</f>
        <v>X</v>
      </c>
      <c r="F16" s="13"/>
      <c r="G16" s="37" t="str">
        <f>IF(A51=B51,"V","X")</f>
        <v>X</v>
      </c>
      <c r="H16" s="42" t="str">
        <f>IF(A35=B35,"N","X")</f>
        <v>X</v>
      </c>
      <c r="I16" s="14"/>
      <c r="J16" s="44" t="str">
        <f>IF(A54=B54,"N","X")</f>
        <v>X</v>
      </c>
      <c r="K16" s="13"/>
      <c r="L16" s="16" t="str">
        <f>IF(A48=B48,"L","X")</f>
        <v>X</v>
      </c>
      <c r="M16" s="30" t="str">
        <f>IF(A49=B49,"O","X")</f>
        <v>X</v>
      </c>
      <c r="N16" s="18" t="str">
        <f>IF(A45=B45,"G","X")</f>
        <v>X</v>
      </c>
      <c r="O16" s="1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40.950000000000003" customHeight="1" x14ac:dyDescent="0.65">
      <c r="A17" s="10" t="str">
        <f>IF(A43=B43,"R","X")</f>
        <v>X</v>
      </c>
      <c r="B17" s="8"/>
      <c r="C17" s="8"/>
      <c r="D17" s="8"/>
      <c r="E17" s="29" t="str">
        <f>IF(A49=B49,"O","X")</f>
        <v>X</v>
      </c>
      <c r="F17" s="40" t="str">
        <f>IF(A54=B54,"N","X")</f>
        <v>X</v>
      </c>
      <c r="G17" s="8"/>
      <c r="H17" s="10" t="str">
        <f>IF(A48=B48,"L","X")</f>
        <v>X</v>
      </c>
      <c r="I17" s="40" t="str">
        <f>IF(A35=B35,"N","X")</f>
        <v>X</v>
      </c>
      <c r="J17" s="28" t="str">
        <f>IF(A49=B49,"O","X")</f>
        <v>X</v>
      </c>
      <c r="K17" s="11"/>
      <c r="L17" s="8"/>
      <c r="M17" s="8"/>
      <c r="N17" s="23" t="str">
        <f>IF(A46=B46,"P","X")</f>
        <v>X</v>
      </c>
      <c r="O17" s="29" t="str">
        <f>IF(A49=B49,"O","X")</f>
        <v>X</v>
      </c>
      <c r="P17" s="8"/>
      <c r="Q17" s="8"/>
      <c r="R17" s="8"/>
      <c r="S17" s="8"/>
      <c r="T17" s="32" t="str">
        <f>IF(A50=B50,"T","X")</f>
        <v>X</v>
      </c>
      <c r="U17" s="8"/>
      <c r="V17" s="38" t="str">
        <f>IF(A51=B51,"V","X")</f>
        <v>X</v>
      </c>
      <c r="W17" s="41" t="str">
        <f>IF(A35=B35,"N","X")</f>
        <v>X</v>
      </c>
      <c r="X17" s="8"/>
      <c r="Y17" s="10" t="str">
        <f>IF(A48=B48,"L","X")</f>
        <v>X</v>
      </c>
      <c r="Z17" s="29" t="str">
        <f>IF(A49=B49,"O","X")</f>
        <v>X</v>
      </c>
      <c r="AA17" s="20" t="str">
        <f>IF(A45=B45,"G","X")</f>
        <v>X</v>
      </c>
      <c r="AB17" s="9"/>
      <c r="AC17" s="9"/>
      <c r="AD17" s="9"/>
      <c r="AE17" s="9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40.950000000000003" customHeight="1" x14ac:dyDescent="0.65">
      <c r="A18" s="10" t="str">
        <f>IF(A44=B44,"V","X")</f>
        <v>X</v>
      </c>
      <c r="B18" s="8"/>
      <c r="C18" s="10" t="str">
        <f>IF(A48=B48,"L","X")</f>
        <v>X</v>
      </c>
      <c r="D18" s="8"/>
      <c r="E18" s="8"/>
      <c r="F18" s="29" t="str">
        <f>IF(A49=B49,"O","X")</f>
        <v>X</v>
      </c>
      <c r="G18" s="49" t="str">
        <f>IF(A55=B55,"S","X")</f>
        <v>X</v>
      </c>
      <c r="H18" s="32" t="str">
        <f>IF(A50=B50,"T","X")</f>
        <v>X</v>
      </c>
      <c r="I18" s="12"/>
      <c r="J18" s="24" t="str">
        <f>IF(A46=B46,"P","X")</f>
        <v>X</v>
      </c>
      <c r="K18" s="29" t="str">
        <f>IF(A49=B49,"O","X")</f>
        <v>X</v>
      </c>
      <c r="L18" s="8"/>
      <c r="M18" s="8"/>
      <c r="N18" s="8"/>
      <c r="O18" s="32" t="str">
        <f>IF(A50=B50,"T","X")</f>
        <v>X</v>
      </c>
      <c r="P18" s="8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40.950000000000003" customHeight="1" x14ac:dyDescent="0.65">
      <c r="A19" s="16" t="str">
        <f>IF(A58=B58,"P","X")</f>
        <v>X</v>
      </c>
      <c r="B19" s="13"/>
      <c r="C19" s="62" t="str">
        <f>IF(A69=B69,"I","X")</f>
        <v>X</v>
      </c>
      <c r="D19" s="57" t="str">
        <f>IF(A71=B71,"P","X")</f>
        <v>X</v>
      </c>
      <c r="E19" s="57" t="str">
        <f>IF(A66=B66,"R","X")</f>
        <v>X</v>
      </c>
      <c r="F19" s="13"/>
      <c r="G19" s="13"/>
      <c r="H19" s="13"/>
      <c r="I19" s="9"/>
      <c r="J19" s="56"/>
      <c r="K19" s="56"/>
      <c r="L19" s="9"/>
      <c r="M19" s="9"/>
      <c r="N19" s="9"/>
      <c r="O19" s="5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40.950000000000003" customHeight="1" x14ac:dyDescent="0.65">
      <c r="A20" s="10" t="str">
        <f>IF(A57=B57,"A","X")</f>
        <v>X</v>
      </c>
      <c r="B20" s="8"/>
      <c r="C20" s="59" t="str">
        <f>IF(A65=B65,"G","X")</f>
        <v>X</v>
      </c>
      <c r="D20" s="58" t="str">
        <f>IF(A63=B63,"U","X")</f>
        <v>X</v>
      </c>
      <c r="E20" s="8"/>
      <c r="F20" s="47"/>
      <c r="G20" s="59" t="str">
        <f>IF(A70=B70,"N","X")</f>
        <v>X</v>
      </c>
      <c r="H20" s="8"/>
      <c r="I20" s="58" t="str">
        <f>IF(A69=B69,"I","X")</f>
        <v>X</v>
      </c>
      <c r="J20" s="59" t="str">
        <f>IF(A66=B66,"R","X")</f>
        <v>X</v>
      </c>
      <c r="K20" s="8"/>
      <c r="L20" s="8"/>
      <c r="M20" s="12"/>
      <c r="N20" s="11"/>
      <c r="O20" s="59" t="str">
        <f>IF(A64=B64,"S","X")</f>
        <v>X</v>
      </c>
      <c r="P20" s="8"/>
      <c r="Q20" s="58" t="str">
        <f>IF(A67=B67,"B","X")</f>
        <v>X</v>
      </c>
      <c r="R20" s="58" t="str">
        <f>IF(A69=B69,"I","X")</f>
        <v>X</v>
      </c>
      <c r="S20" s="58" t="str">
        <f>IF(A70=B70,"N","X")</f>
        <v>X</v>
      </c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40.950000000000003" customHeight="1" x14ac:dyDescent="0.65">
      <c r="A21" s="10" t="str">
        <f>IF(A58=B58,"N","X")</f>
        <v>X</v>
      </c>
      <c r="B21" s="8"/>
      <c r="C21" s="59" t="str">
        <f>IF(A67=B67,"B","X")</f>
        <v>X</v>
      </c>
      <c r="D21" s="8"/>
      <c r="E21" s="58" t="str">
        <f>IF(A64=B64,"S","X")</f>
        <v>X</v>
      </c>
      <c r="F21" s="8"/>
      <c r="G21" s="8"/>
      <c r="H21" s="59" t="str">
        <f>IF(A70=B70,"N","X")</f>
        <v>X</v>
      </c>
      <c r="I21" s="61" t="str">
        <f>IF(A69=B69,"I","X")</f>
        <v>X</v>
      </c>
      <c r="J21" s="11"/>
      <c r="K21" s="8"/>
      <c r="L21" s="58" t="str">
        <f>IF(A64=B64,"S","X")</f>
        <v>X</v>
      </c>
      <c r="M21" s="8"/>
      <c r="N21" s="8"/>
      <c r="O21" s="59" t="str">
        <f>IF(A71=B71,"P","X")</f>
        <v>X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40.950000000000003" customHeight="1" x14ac:dyDescent="0.65">
      <c r="A22" s="16" t="str">
        <f>IF(A59=B59,"Z","X")</f>
        <v>X</v>
      </c>
      <c r="B22" s="13"/>
      <c r="C22" s="13" t="str">
        <f>IF(A70=B70,"N","X")</f>
        <v>X</v>
      </c>
      <c r="D22" s="57" t="str">
        <f>IF(A69=B69,"I","X")</f>
        <v>X</v>
      </c>
      <c r="E22" s="13"/>
      <c r="F22" s="62" t="str">
        <f>IF(A69=B69,"I","X")</f>
        <v>X</v>
      </c>
      <c r="G22" s="46"/>
      <c r="H22" s="13"/>
      <c r="I22" s="57" t="str">
        <f>IF(A64=B64,"S","X")</f>
        <v>X</v>
      </c>
      <c r="J22" s="13"/>
      <c r="K22" s="56"/>
      <c r="L22" s="9"/>
      <c r="M22" s="9"/>
      <c r="N22" s="9"/>
      <c r="O22" s="5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40.950000000000003" customHeight="1" x14ac:dyDescent="0.65">
      <c r="A23" s="16" t="str">
        <f>IF(A60=B60,"P","X")</f>
        <v>X</v>
      </c>
      <c r="B23" s="58" t="str">
        <f>IF(A66=B66,"R","X")</f>
        <v>X</v>
      </c>
      <c r="C23" s="8"/>
      <c r="D23" s="8"/>
      <c r="E23" s="58" t="str">
        <f>IF(A64=B64,"S","X")</f>
        <v>X</v>
      </c>
      <c r="F23" s="8"/>
      <c r="G23" s="47"/>
      <c r="H23" s="8"/>
      <c r="I23" s="58" t="str">
        <f>IF(A69=B69,"I","X")</f>
        <v>X</v>
      </c>
      <c r="J23" s="8"/>
      <c r="K23" s="8"/>
      <c r="L23" s="12"/>
      <c r="M23" s="60" t="str">
        <f>IF(A64=B64,"S","X")</f>
        <v>X</v>
      </c>
      <c r="N23" s="8"/>
      <c r="O23" s="8"/>
      <c r="P23" s="8"/>
      <c r="Q23" s="58" t="str">
        <f>IF(A69=B69,"I","X")</f>
        <v>X</v>
      </c>
      <c r="R23" s="8"/>
      <c r="S23" s="12"/>
      <c r="T23" s="60" t="str">
        <f>IF(A66=B66,"R","X")</f>
        <v>X</v>
      </c>
      <c r="U23" s="8"/>
      <c r="V23" s="59" t="str">
        <f>IF(A73=B73,"Z","X")</f>
        <v>X</v>
      </c>
      <c r="W23" s="8"/>
      <c r="X23" s="58" t="str">
        <f>IF(A69=B69,"I","X")</f>
        <v>X</v>
      </c>
      <c r="Y23" s="58" t="str">
        <f>IF(A72=B72,"K","X")</f>
        <v>X</v>
      </c>
      <c r="Z23" s="8"/>
      <c r="AA23" s="8"/>
      <c r="AB23" s="8"/>
      <c r="AC23" s="58" t="str">
        <f>IF(A70=B70,"N","X")</f>
        <v>X</v>
      </c>
      <c r="AD23" s="8"/>
      <c r="AE23" s="8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40.950000000000003" customHeight="1" x14ac:dyDescent="0.65">
      <c r="A24" s="10" t="str">
        <f>IF(A61=B61,"K","X")</f>
        <v>X</v>
      </c>
      <c r="B24" s="8"/>
      <c r="C24" s="8" t="str">
        <f>IF(A70=B70,"N","X")</f>
        <v>X</v>
      </c>
      <c r="D24" s="8"/>
      <c r="E24" s="8"/>
      <c r="F24" s="59" t="str">
        <f>IF(A69=B69,"I","X")</f>
        <v>X</v>
      </c>
      <c r="G24" s="59" t="str">
        <f>IF(A72=B72,"K","X")</f>
        <v>X</v>
      </c>
      <c r="H24" s="8"/>
      <c r="I24" s="9"/>
      <c r="J24" s="56"/>
      <c r="K24" s="56"/>
      <c r="L24" s="9"/>
      <c r="M24" s="9"/>
      <c r="N24" s="9"/>
      <c r="O24" s="5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40.950000000000003" customHeight="1" x14ac:dyDescent="0.65">
      <c r="A25" s="10" t="str">
        <f>IF(A62=B62,"G","X")</f>
        <v>X</v>
      </c>
      <c r="B25" s="8"/>
      <c r="C25" s="8"/>
      <c r="D25" s="58" t="str">
        <f>IF(A64=B64,"S","X")</f>
        <v>X</v>
      </c>
      <c r="E25" s="9"/>
      <c r="F25" s="56"/>
      <c r="G25" s="56"/>
      <c r="H25" s="56"/>
      <c r="I25" s="9"/>
      <c r="J25" s="56"/>
      <c r="K25" s="56"/>
      <c r="L25" s="9"/>
      <c r="M25" s="9"/>
      <c r="N25" s="9"/>
      <c r="O25" s="5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40.950000000000003" customHeight="1" x14ac:dyDescent="0.65">
      <c r="A26" s="3"/>
      <c r="B26" s="3"/>
      <c r="C26" s="3"/>
      <c r="D26" s="3" t="s">
        <v>10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40.950000000000003" customHeight="1" x14ac:dyDescent="0.65">
      <c r="A27" s="70" t="s">
        <v>11</v>
      </c>
      <c r="B27" s="6" t="str">
        <f>IF(S27=AH27,"S","X")</f>
        <v>X</v>
      </c>
      <c r="C27" s="7" t="s">
        <v>24</v>
      </c>
      <c r="D27" s="72" t="str">
        <f>IF(S27=AH27,"SWOT ANALIZA","NEPRAVILNO")</f>
        <v>NEPRAVILNO</v>
      </c>
      <c r="E27" s="73"/>
      <c r="F27" s="73"/>
      <c r="G27" s="73"/>
      <c r="H27" s="73"/>
      <c r="I27" s="73"/>
      <c r="J27" s="74"/>
      <c r="K27" s="74"/>
      <c r="L27" s="74"/>
      <c r="M27" s="74"/>
      <c r="N27" s="74"/>
      <c r="O27" s="74"/>
      <c r="P27" s="74"/>
      <c r="Q27" s="74"/>
      <c r="R27" s="74"/>
      <c r="S27" s="75" t="s">
        <v>9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6"/>
      <c r="AG27" s="76"/>
      <c r="AH27" s="63" t="s">
        <v>22</v>
      </c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33.6" x14ac:dyDescent="0.65">
      <c r="A28" s="70" t="s">
        <v>2</v>
      </c>
      <c r="B28" s="6" t="str">
        <f>IF(S28=AH28,"P","X")</f>
        <v>X</v>
      </c>
      <c r="C28" s="7" t="s">
        <v>23</v>
      </c>
      <c r="D28" s="72" t="str">
        <f>IF(S28=AH28,"PRILOŽNOSTI","NEPRAVILNO")</f>
        <v>NEPRAVILNO</v>
      </c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5" t="s">
        <v>9</v>
      </c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6"/>
      <c r="AG28" s="76"/>
      <c r="AH28" s="63" t="s">
        <v>41</v>
      </c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</row>
    <row r="29" spans="1:152" ht="33.6" x14ac:dyDescent="0.65">
      <c r="A29" s="70" t="s">
        <v>3</v>
      </c>
      <c r="B29" s="6" t="str">
        <f>IF(S29=AH29,"O","X")</f>
        <v>X</v>
      </c>
      <c r="C29" s="7" t="s">
        <v>25</v>
      </c>
      <c r="D29" s="72" t="str">
        <f>IF(S29=AH29,"ORGANIZIRANJE","NEPRAVILNO")</f>
        <v>NEPRAVILNO</v>
      </c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5" t="s">
        <v>9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6"/>
      <c r="AG29" s="76"/>
      <c r="AH29" s="63" t="s">
        <v>42</v>
      </c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</row>
    <row r="30" spans="1:152" ht="33.6" x14ac:dyDescent="0.65">
      <c r="A30" s="70" t="s">
        <v>5</v>
      </c>
      <c r="B30" s="6" t="str">
        <f>IF(S30=AH30,"N","X")</f>
        <v>X</v>
      </c>
      <c r="C30" s="7" t="s">
        <v>26</v>
      </c>
      <c r="D30" s="72" t="str">
        <f>IF(S30=AH30,"NAJPREPROSTEJŠE NALOGE","NEPRAVILNO")</f>
        <v>NEPRAVILNO</v>
      </c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5" t="s">
        <v>9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6"/>
      <c r="AG30" s="76"/>
      <c r="AH30" s="63" t="s">
        <v>46</v>
      </c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</row>
    <row r="31" spans="1:152" ht="33.6" x14ac:dyDescent="0.65">
      <c r="A31" s="70" t="s">
        <v>3</v>
      </c>
      <c r="B31" s="6" t="str">
        <f>IF(S31=AH31,"O","X")</f>
        <v>X</v>
      </c>
      <c r="C31" s="7" t="s">
        <v>27</v>
      </c>
      <c r="D31" s="72" t="str">
        <f>IF(S31=AH31,"ODGOVORNOST","NEPRAVILNO")</f>
        <v>NEPRAVILNO</v>
      </c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5" t="s">
        <v>9</v>
      </c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6"/>
      <c r="AG31" s="76"/>
      <c r="AH31" s="63" t="s">
        <v>43</v>
      </c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</row>
    <row r="32" spans="1:152" ht="33.6" x14ac:dyDescent="0.65">
      <c r="A32" s="70" t="s">
        <v>11</v>
      </c>
      <c r="B32" s="6" t="str">
        <f>IF(S32=AH32,"S","X")</f>
        <v>X</v>
      </c>
      <c r="C32" s="7" t="s">
        <v>28</v>
      </c>
      <c r="D32" s="72" t="str">
        <f>IF(S32=AH32,"SKUPNA NALOGA","NEPRAVILNO")</f>
        <v>NEPRAVILNO</v>
      </c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5" t="s">
        <v>9</v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6"/>
      <c r="AG32" s="76"/>
      <c r="AH32" s="63" t="s">
        <v>44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</row>
    <row r="33" spans="1:46" ht="33.6" x14ac:dyDescent="0.65">
      <c r="A33" s="70" t="s">
        <v>18</v>
      </c>
      <c r="B33" s="6" t="str">
        <f>IF(S33=AH33,"D","X")</f>
        <v>X</v>
      </c>
      <c r="C33" s="7" t="s">
        <v>29</v>
      </c>
      <c r="D33" s="72" t="str">
        <f>IF(S33=AH33,"DELOVNA NALOGA","NEPRAVILNO")</f>
        <v>NEPRAVILNO</v>
      </c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5" t="s">
        <v>9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6"/>
      <c r="AG33" s="76"/>
      <c r="AH33" s="63" t="s">
        <v>50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ht="33.6" x14ac:dyDescent="0.65">
      <c r="A34" s="70" t="s">
        <v>3</v>
      </c>
      <c r="B34" s="6" t="str">
        <f>IF(S34=AH34,"O","X")</f>
        <v>X</v>
      </c>
      <c r="C34" s="7" t="s">
        <v>30</v>
      </c>
      <c r="D34" s="72" t="str">
        <f>IF(S34=AH34,"OSNOVNA ŠOLA","NEPRAVILNO")</f>
        <v>NEPRAVILNO</v>
      </c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5" t="s">
        <v>9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6"/>
      <c r="AG34" s="76"/>
      <c r="AH34" s="65" t="s">
        <v>54</v>
      </c>
      <c r="AI34" s="66"/>
      <c r="AJ34" s="66"/>
      <c r="AK34" s="66"/>
      <c r="AL34" s="66"/>
      <c r="AM34" s="64"/>
      <c r="AN34" s="64"/>
      <c r="AO34" s="64"/>
      <c r="AP34" s="64"/>
      <c r="AQ34" s="64"/>
      <c r="AR34" s="64"/>
      <c r="AS34" s="64"/>
      <c r="AT34" s="64"/>
    </row>
    <row r="35" spans="1:46" ht="33.6" x14ac:dyDescent="0.65">
      <c r="A35" s="70" t="s">
        <v>5</v>
      </c>
      <c r="B35" s="6" t="str">
        <f>IF(S35=AH35,"N","X")</f>
        <v>X</v>
      </c>
      <c r="C35" s="7" t="s">
        <v>31</v>
      </c>
      <c r="D35" s="72" t="str">
        <f>IF(S35=AH35,"NAZIV DELOVNEGA MESTA","NEPRAVILNO")</f>
        <v>NEPRAVILNO</v>
      </c>
      <c r="E35" s="73"/>
      <c r="F35" s="73"/>
      <c r="G35" s="73"/>
      <c r="H35" s="73"/>
      <c r="I35" s="73"/>
      <c r="J35" s="74"/>
      <c r="K35" s="74"/>
      <c r="L35" s="74"/>
      <c r="M35" s="74"/>
      <c r="N35" s="74"/>
      <c r="O35" s="74"/>
      <c r="P35" s="74"/>
      <c r="Q35" s="74"/>
      <c r="R35" s="74"/>
      <c r="S35" s="75" t="s">
        <v>9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6"/>
      <c r="AG35" s="76"/>
      <c r="AH35" s="77" t="s">
        <v>51</v>
      </c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</row>
    <row r="36" spans="1:46" ht="33.6" x14ac:dyDescent="0.65">
      <c r="A36" s="70" t="s">
        <v>14</v>
      </c>
      <c r="B36" s="6" t="str">
        <f>IF(S36=AH36,"E","X")</f>
        <v>X</v>
      </c>
      <c r="C36" s="7" t="s">
        <v>32</v>
      </c>
      <c r="D36" s="72" t="str">
        <f>IF(S36=AH36,"ENOTNOST IN JASNOST ODGOVORNOSTI","NEPRAVILNO")</f>
        <v>NEPRAVILNO</v>
      </c>
      <c r="E36" s="73"/>
      <c r="F36" s="73"/>
      <c r="G36" s="73"/>
      <c r="H36" s="73"/>
      <c r="I36" s="73"/>
      <c r="J36" s="74"/>
      <c r="K36" s="74"/>
      <c r="L36" s="74"/>
      <c r="M36" s="74"/>
      <c r="N36" s="74"/>
      <c r="O36" s="74"/>
      <c r="P36" s="74"/>
      <c r="Q36" s="74"/>
      <c r="R36" s="74"/>
      <c r="S36" s="75" t="s">
        <v>9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  <c r="AG36" s="76"/>
      <c r="AH36" s="63" t="s">
        <v>53</v>
      </c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</row>
    <row r="37" spans="1:46" ht="33.6" x14ac:dyDescent="0.65">
      <c r="A37" s="70" t="s">
        <v>48</v>
      </c>
      <c r="B37" s="6" t="str">
        <f>IF(S37=AH37,"F","X")</f>
        <v>X</v>
      </c>
      <c r="C37" s="7" t="s">
        <v>33</v>
      </c>
      <c r="D37" s="79" t="str">
        <f>IF(S37=AH37,"FORMALNE SKUPINE","NEPRAVILNO")</f>
        <v>NEPRAVILNO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S37" s="75" t="s">
        <v>9</v>
      </c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6"/>
      <c r="AH37" s="63" t="s">
        <v>47</v>
      </c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</row>
    <row r="38" spans="1:46" ht="33.6" x14ac:dyDescent="0.65">
      <c r="A38" s="70" t="s">
        <v>0</v>
      </c>
      <c r="B38" s="6" t="str">
        <f>IF(S38=AH38,"Z","X")</f>
        <v>X</v>
      </c>
      <c r="C38" s="7" t="s">
        <v>34</v>
      </c>
      <c r="D38" s="72" t="str">
        <f>IF(S38=AH38,"Z DELOM POVEZANA ODGOVORNOST","NEPRAVILNO")</f>
        <v>NEPRAVILNO</v>
      </c>
      <c r="E38" s="73"/>
      <c r="F38" s="73"/>
      <c r="G38" s="73"/>
      <c r="H38" s="73"/>
      <c r="I38" s="73"/>
      <c r="J38" s="74"/>
      <c r="K38" s="74"/>
      <c r="L38" s="74"/>
      <c r="M38" s="74"/>
      <c r="N38" s="74"/>
      <c r="O38" s="74"/>
      <c r="P38" s="74"/>
      <c r="Q38" s="74"/>
      <c r="R38" s="74"/>
      <c r="S38" s="75" t="s">
        <v>9</v>
      </c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76"/>
      <c r="AH38" s="63" t="s">
        <v>55</v>
      </c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</row>
    <row r="39" spans="1:46" ht="33.6" x14ac:dyDescent="0.65">
      <c r="A39" s="70" t="s">
        <v>1</v>
      </c>
      <c r="B39" s="6" t="str">
        <f t="shared" ref="B39" si="1">IF(S39=AH39,"A","X")</f>
        <v>X</v>
      </c>
      <c r="C39" s="7" t="s">
        <v>35</v>
      </c>
      <c r="D39" s="72" t="str">
        <f>IF(S39=AH39,"ANALIZA OKOLJA","NEPRAVILNO")</f>
        <v>NEPRAVILNO</v>
      </c>
      <c r="E39" s="73"/>
      <c r="F39" s="73"/>
      <c r="G39" s="73"/>
      <c r="H39" s="73"/>
      <c r="I39" s="73"/>
      <c r="J39" s="74"/>
      <c r="K39" s="74"/>
      <c r="L39" s="74"/>
      <c r="M39" s="74"/>
      <c r="N39" s="74"/>
      <c r="O39" s="74"/>
      <c r="P39" s="74"/>
      <c r="Q39" s="74"/>
      <c r="R39" s="74"/>
      <c r="S39" s="75" t="s">
        <v>9</v>
      </c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6"/>
      <c r="AG39" s="76"/>
      <c r="AH39" s="63" t="s">
        <v>20</v>
      </c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</row>
    <row r="40" spans="1:46" ht="33.6" x14ac:dyDescent="0.65">
      <c r="A40" s="70" t="s">
        <v>11</v>
      </c>
      <c r="B40" s="6" t="str">
        <f>IF(S40=AH40,"S","X")</f>
        <v>X</v>
      </c>
      <c r="C40" s="7" t="s">
        <v>36</v>
      </c>
      <c r="D40" s="72" t="str">
        <f>IF(S40=AH40,"SOUPRAVLJANJE","NEPRAVILNO")</f>
        <v>NEPRAVILNO</v>
      </c>
      <c r="E40" s="73"/>
      <c r="F40" s="73"/>
      <c r="G40" s="73"/>
      <c r="H40" s="73"/>
      <c r="I40" s="73"/>
      <c r="J40" s="74"/>
      <c r="K40" s="74"/>
      <c r="L40" s="74"/>
      <c r="M40" s="74"/>
      <c r="N40" s="74"/>
      <c r="O40" s="74"/>
      <c r="P40" s="74"/>
      <c r="Q40" s="74"/>
      <c r="R40" s="74"/>
      <c r="S40" s="75" t="s">
        <v>9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76"/>
      <c r="AH40" s="63" t="s">
        <v>49</v>
      </c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</row>
    <row r="41" spans="1:46" ht="33.6" x14ac:dyDescent="0.65">
      <c r="A41" s="70" t="s">
        <v>18</v>
      </c>
      <c r="B41" s="6" t="str">
        <f>IF(S41=AH41,"D","X")</f>
        <v>X</v>
      </c>
      <c r="C41" s="7" t="s">
        <v>37</v>
      </c>
      <c r="D41" s="72" t="str">
        <f>IF(S41=AH41,"DIREKTOR","NEPRAVILNO")</f>
        <v>NEPRAVILNO</v>
      </c>
      <c r="E41" s="73"/>
      <c r="F41" s="73"/>
      <c r="G41" s="73"/>
      <c r="H41" s="73"/>
      <c r="I41" s="73"/>
      <c r="J41" s="74"/>
      <c r="K41" s="74"/>
      <c r="L41" s="74"/>
      <c r="M41" s="74"/>
      <c r="N41" s="74"/>
      <c r="O41" s="74"/>
      <c r="P41" s="74"/>
      <c r="Q41" s="74"/>
      <c r="R41" s="74"/>
      <c r="S41" s="75" t="s">
        <v>9</v>
      </c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6"/>
      <c r="AG41" s="76"/>
      <c r="AH41" s="63" t="s">
        <v>59</v>
      </c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</row>
    <row r="42" spans="1:46" ht="33.6" x14ac:dyDescent="0.65">
      <c r="A42" s="70" t="s">
        <v>6</v>
      </c>
      <c r="B42" s="6" t="str">
        <f>IF(S42=AH42,"K","X")</f>
        <v>X</v>
      </c>
      <c r="C42" s="7" t="s">
        <v>38</v>
      </c>
      <c r="D42" s="72" t="str">
        <f>IF(S42=AH42,"KOMERCIALNI DIREKTOR","NEPRAVILNO")</f>
        <v>NEPRAVILNO</v>
      </c>
      <c r="E42" s="73"/>
      <c r="F42" s="73"/>
      <c r="G42" s="73"/>
      <c r="H42" s="73"/>
      <c r="I42" s="73"/>
      <c r="J42" s="74"/>
      <c r="K42" s="74"/>
      <c r="L42" s="74"/>
      <c r="M42" s="74"/>
      <c r="N42" s="74"/>
      <c r="O42" s="74"/>
      <c r="P42" s="74"/>
      <c r="Q42" s="74"/>
      <c r="R42" s="74"/>
      <c r="S42" s="75" t="s">
        <v>9</v>
      </c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6"/>
      <c r="AG42" s="76"/>
      <c r="AH42" s="63" t="s">
        <v>19</v>
      </c>
      <c r="AI42" s="64"/>
      <c r="AJ42" s="64"/>
      <c r="AK42" s="4"/>
      <c r="AL42" s="64"/>
      <c r="AM42" s="64"/>
      <c r="AN42" s="64"/>
      <c r="AO42" s="64"/>
      <c r="AP42" s="64"/>
      <c r="AQ42" s="64"/>
      <c r="AR42" s="64"/>
      <c r="AS42" s="64"/>
      <c r="AT42" s="64"/>
    </row>
    <row r="43" spans="1:46" ht="33.6" x14ac:dyDescent="0.65">
      <c r="A43" s="70" t="s">
        <v>15</v>
      </c>
      <c r="B43" s="6" t="str">
        <f>IF(S43=AH43,"R","X")</f>
        <v>X</v>
      </c>
      <c r="C43" s="7" t="s">
        <v>39</v>
      </c>
      <c r="D43" s="72" t="str">
        <f>IF(S43=AH43,"RUTINSKE NALOGE","NEPRAVILNO")</f>
        <v>NEPRAVILNO</v>
      </c>
      <c r="E43" s="73"/>
      <c r="F43" s="73"/>
      <c r="G43" s="73"/>
      <c r="H43" s="73"/>
      <c r="I43" s="73"/>
      <c r="J43" s="74"/>
      <c r="K43" s="74"/>
      <c r="L43" s="74"/>
      <c r="M43" s="74"/>
      <c r="N43" s="74"/>
      <c r="O43" s="74"/>
      <c r="P43" s="74"/>
      <c r="Q43" s="74"/>
      <c r="R43" s="74"/>
      <c r="S43" s="75" t="s">
        <v>9</v>
      </c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6"/>
      <c r="AG43" s="76"/>
      <c r="AH43" s="63" t="s">
        <v>65</v>
      </c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</row>
    <row r="44" spans="1:46" ht="33.6" x14ac:dyDescent="0.65">
      <c r="A44" s="70" t="s">
        <v>17</v>
      </c>
      <c r="B44" s="6" t="str">
        <f>IF(S44=AH44,"V","X")</f>
        <v>X</v>
      </c>
      <c r="C44" s="7" t="s">
        <v>40</v>
      </c>
      <c r="D44" s="72" t="str">
        <f>IF(S44=AH44,"VODENJE","NEPRAVILNO")</f>
        <v>NEPRAVILNO</v>
      </c>
      <c r="E44" s="73"/>
      <c r="F44" s="73"/>
      <c r="G44" s="73"/>
      <c r="H44" s="73"/>
      <c r="I44" s="73"/>
      <c r="J44" s="74"/>
      <c r="K44" s="74"/>
      <c r="L44" s="74"/>
      <c r="M44" s="74"/>
      <c r="N44" s="74"/>
      <c r="O44" s="74"/>
      <c r="P44" s="74"/>
      <c r="Q44" s="74"/>
      <c r="R44" s="74"/>
      <c r="S44" s="75" t="s">
        <v>9</v>
      </c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6"/>
      <c r="AG44" s="76"/>
      <c r="AH44" s="63" t="s">
        <v>68</v>
      </c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</row>
    <row r="45" spans="1:46" ht="33.6" x14ac:dyDescent="0.65">
      <c r="A45" s="70" t="s">
        <v>16</v>
      </c>
      <c r="B45" s="6" t="str">
        <f>IF(S45=AH45,"G","X")</f>
        <v>X</v>
      </c>
      <c r="C45" s="7" t="s">
        <v>70</v>
      </c>
      <c r="D45" s="72" t="str">
        <f>IF(S45=AH45,"GANTOGRAM","NEPRAVILNO")</f>
        <v>NEPRAVILNO</v>
      </c>
      <c r="E45" s="73"/>
      <c r="F45" s="73"/>
      <c r="G45" s="73"/>
      <c r="H45" s="73"/>
      <c r="I45" s="73"/>
      <c r="J45" s="74"/>
      <c r="K45" s="74"/>
      <c r="L45" s="74"/>
      <c r="M45" s="74"/>
      <c r="N45" s="74"/>
      <c r="O45" s="74"/>
      <c r="P45" s="74"/>
      <c r="Q45" s="74"/>
      <c r="R45" s="74"/>
      <c r="S45" s="75" t="s">
        <v>9</v>
      </c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6"/>
      <c r="AG45" s="76"/>
      <c r="AH45" s="63" t="s">
        <v>67</v>
      </c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4"/>
      <c r="AT45" s="4"/>
    </row>
    <row r="46" spans="1:46" ht="33.6" x14ac:dyDescent="0.65">
      <c r="A46" s="70" t="s">
        <v>2</v>
      </c>
      <c r="B46" s="6" t="str">
        <f>IF(S46=AH46,"P","X")</f>
        <v>X</v>
      </c>
      <c r="C46" s="7" t="s">
        <v>71</v>
      </c>
      <c r="D46" s="72" t="str">
        <f>IF(S46=AH46,"PODROČJE DELA","NEPRAVILNO")</f>
        <v>NEPRAVILNO</v>
      </c>
      <c r="E46" s="73"/>
      <c r="F46" s="73"/>
      <c r="G46" s="73"/>
      <c r="H46" s="73"/>
      <c r="I46" s="73"/>
      <c r="J46" s="74"/>
      <c r="K46" s="74"/>
      <c r="L46" s="74"/>
      <c r="M46" s="74"/>
      <c r="N46" s="74"/>
      <c r="O46" s="74"/>
      <c r="P46" s="74"/>
      <c r="Q46" s="74"/>
      <c r="R46" s="74"/>
      <c r="S46" s="75" t="s">
        <v>9</v>
      </c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6"/>
      <c r="AG46" s="76"/>
      <c r="AH46" s="63" t="s">
        <v>52</v>
      </c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4"/>
      <c r="AT46" s="4"/>
    </row>
    <row r="47" spans="1:46" ht="33.6" x14ac:dyDescent="0.65">
      <c r="A47" s="70" t="s">
        <v>48</v>
      </c>
      <c r="B47" s="6" t="str">
        <f>IF(S47=AH47,"F","X")</f>
        <v>X</v>
      </c>
      <c r="C47" s="7" t="s">
        <v>72</v>
      </c>
      <c r="D47" s="72" t="str">
        <f>IF(S47=AH47,"FUNKCIONALNI SISTEM","NEPRAVILNO")</f>
        <v>NEPRAVILNO</v>
      </c>
      <c r="E47" s="73"/>
      <c r="F47" s="73"/>
      <c r="G47" s="73"/>
      <c r="H47" s="73"/>
      <c r="I47" s="73"/>
      <c r="J47" s="74"/>
      <c r="K47" s="74"/>
      <c r="L47" s="74"/>
      <c r="M47" s="74"/>
      <c r="N47" s="74"/>
      <c r="O47" s="74"/>
      <c r="P47" s="74"/>
      <c r="Q47" s="74"/>
      <c r="R47" s="74"/>
      <c r="S47" s="75" t="s">
        <v>9</v>
      </c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6"/>
      <c r="AG47" s="76"/>
      <c r="AH47" s="63" t="s">
        <v>64</v>
      </c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4"/>
      <c r="AT47" s="4"/>
    </row>
    <row r="48" spans="1:46" ht="33.6" x14ac:dyDescent="0.65">
      <c r="A48" s="70" t="s">
        <v>4</v>
      </c>
      <c r="B48" s="6" t="str">
        <f>IF(S48=AH48,"L","X")</f>
        <v>X</v>
      </c>
      <c r="C48" s="7" t="s">
        <v>73</v>
      </c>
      <c r="D48" s="72" t="str">
        <f>IF(S48=AH48,"LINIJE AVTORITETE","NEPRAVILNO")</f>
        <v>NEPRAVILNO</v>
      </c>
      <c r="E48" s="73"/>
      <c r="F48" s="73"/>
      <c r="G48" s="73"/>
      <c r="H48" s="73"/>
      <c r="I48" s="73"/>
      <c r="J48" s="74"/>
      <c r="K48" s="74"/>
      <c r="L48" s="74"/>
      <c r="M48" s="74"/>
      <c r="N48" s="74"/>
      <c r="O48" s="74"/>
      <c r="P48" s="74"/>
      <c r="Q48" s="74"/>
      <c r="R48" s="74"/>
      <c r="S48" s="75" t="s">
        <v>9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6"/>
      <c r="AG48" s="76"/>
      <c r="AH48" s="63" t="s">
        <v>63</v>
      </c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4"/>
      <c r="AT48" s="4"/>
    </row>
    <row r="49" spans="1:46" ht="33.6" x14ac:dyDescent="0.65">
      <c r="A49" s="70" t="s">
        <v>3</v>
      </c>
      <c r="B49" s="6" t="str">
        <f>IF(S49=AH49,"O","X")</f>
        <v>X</v>
      </c>
      <c r="C49" s="7" t="s">
        <v>69</v>
      </c>
      <c r="D49" s="72" t="str">
        <f>IF(S49=AH49,"ORGANIGRAM","NEPRAVILNO")</f>
        <v>NEPRAVILNO</v>
      </c>
      <c r="E49" s="73"/>
      <c r="F49" s="73"/>
      <c r="G49" s="73"/>
      <c r="H49" s="73"/>
      <c r="I49" s="73"/>
      <c r="J49" s="74"/>
      <c r="K49" s="74"/>
      <c r="L49" s="74"/>
      <c r="M49" s="74"/>
      <c r="N49" s="74"/>
      <c r="O49" s="74"/>
      <c r="P49" s="74"/>
      <c r="Q49" s="74"/>
      <c r="R49" s="74"/>
      <c r="S49" s="75" t="s">
        <v>9</v>
      </c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6"/>
      <c r="AG49" s="76"/>
      <c r="AH49" s="63" t="s">
        <v>62</v>
      </c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4"/>
      <c r="AT49" s="4"/>
    </row>
    <row r="50" spans="1:46" ht="33.6" x14ac:dyDescent="0.65">
      <c r="A50" s="70" t="s">
        <v>12</v>
      </c>
      <c r="B50" s="6" t="str">
        <f>IF(S50=AH50,"T","X")</f>
        <v>X</v>
      </c>
      <c r="C50" s="7" t="s">
        <v>74</v>
      </c>
      <c r="D50" s="72" t="str">
        <f>IF(S50=AH50,"TEHNIČNA DELITEV DELA","NEPRAVILNO")</f>
        <v>NEPRAVILNO</v>
      </c>
      <c r="E50" s="73"/>
      <c r="F50" s="73"/>
      <c r="G50" s="73"/>
      <c r="H50" s="73"/>
      <c r="I50" s="73"/>
      <c r="J50" s="74"/>
      <c r="K50" s="74"/>
      <c r="L50" s="74"/>
      <c r="M50" s="74"/>
      <c r="N50" s="74"/>
      <c r="O50" s="74"/>
      <c r="P50" s="74"/>
      <c r="Q50" s="74"/>
      <c r="R50" s="74"/>
      <c r="S50" s="75" t="s">
        <v>9</v>
      </c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6"/>
      <c r="AG50" s="76"/>
      <c r="AH50" s="63" t="s">
        <v>45</v>
      </c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4"/>
      <c r="AT50" s="4"/>
    </row>
    <row r="51" spans="1:46" ht="33.6" x14ac:dyDescent="0.65">
      <c r="A51" s="70" t="s">
        <v>17</v>
      </c>
      <c r="B51" s="6" t="str">
        <f t="shared" ref="B51" si="2">IF(S51=AH51,"V","X")</f>
        <v>X</v>
      </c>
      <c r="C51" s="7" t="s">
        <v>75</v>
      </c>
      <c r="D51" s="72" t="str">
        <f>IF(S51=AH51,"VIZIJA","NEPRAVILNO")</f>
        <v>NEPRAVILNO</v>
      </c>
      <c r="E51" s="73"/>
      <c r="F51" s="73"/>
      <c r="G51" s="73"/>
      <c r="H51" s="73"/>
      <c r="I51" s="73"/>
      <c r="J51" s="74"/>
      <c r="K51" s="74"/>
      <c r="L51" s="74"/>
      <c r="M51" s="74"/>
      <c r="N51" s="74"/>
      <c r="O51" s="74"/>
      <c r="P51" s="74"/>
      <c r="Q51" s="74"/>
      <c r="R51" s="74"/>
      <c r="S51" s="75" t="s">
        <v>9</v>
      </c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6"/>
      <c r="AG51" s="76"/>
      <c r="AH51" s="63" t="s">
        <v>21</v>
      </c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4"/>
      <c r="AT51" s="4"/>
    </row>
    <row r="52" spans="1:46" ht="33.6" x14ac:dyDescent="0.65">
      <c r="A52" s="70" t="s">
        <v>12</v>
      </c>
      <c r="B52" s="6" t="str">
        <f>IF(S52=AH52,"T","X")</f>
        <v>X</v>
      </c>
      <c r="C52" s="7" t="s">
        <v>76</v>
      </c>
      <c r="D52" s="72" t="str">
        <f>IF(S52=AH52,"TARIFNE RAZREDE","NEPRAVILNO")</f>
        <v>NEPRAVILNO</v>
      </c>
      <c r="E52" s="73"/>
      <c r="F52" s="73"/>
      <c r="G52" s="73"/>
      <c r="H52" s="73"/>
      <c r="I52" s="73"/>
      <c r="J52" s="74"/>
      <c r="K52" s="74"/>
      <c r="L52" s="74"/>
      <c r="M52" s="74"/>
      <c r="N52" s="74"/>
      <c r="O52" s="74"/>
      <c r="P52" s="74"/>
      <c r="Q52" s="74"/>
      <c r="R52" s="74"/>
      <c r="S52" s="75" t="s">
        <v>9</v>
      </c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6"/>
      <c r="AG52" s="76"/>
      <c r="AH52" s="63" t="s">
        <v>57</v>
      </c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4"/>
      <c r="AT52" s="4"/>
    </row>
    <row r="53" spans="1:46" ht="33.6" x14ac:dyDescent="0.65">
      <c r="A53" s="70" t="s">
        <v>8</v>
      </c>
      <c r="B53" s="6" t="str">
        <f>IF(S53=AH53,"Š","X")</f>
        <v>X</v>
      </c>
      <c r="C53" s="7" t="s">
        <v>77</v>
      </c>
      <c r="D53" s="72" t="str">
        <f>IF(S53=AH53,"ŠIFRANT POKLICEV","NEPRAVILNO")</f>
        <v>NEPRAVILNO</v>
      </c>
      <c r="E53" s="73"/>
      <c r="F53" s="73"/>
      <c r="G53" s="73"/>
      <c r="H53" s="73"/>
      <c r="I53" s="73"/>
      <c r="J53" s="74"/>
      <c r="K53" s="74"/>
      <c r="L53" s="74"/>
      <c r="M53" s="74"/>
      <c r="N53" s="74"/>
      <c r="O53" s="74"/>
      <c r="P53" s="74"/>
      <c r="Q53" s="74"/>
      <c r="R53" s="74"/>
      <c r="S53" s="75" t="s">
        <v>9</v>
      </c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6"/>
      <c r="AG53" s="76"/>
      <c r="AH53" s="63" t="s">
        <v>60</v>
      </c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4"/>
      <c r="AT53" s="4"/>
    </row>
    <row r="54" spans="1:46" ht="33.6" x14ac:dyDescent="0.65">
      <c r="A54" s="70" t="s">
        <v>2</v>
      </c>
      <c r="B54" s="6" t="str">
        <f>IF(S54=AH54,"P","X")</f>
        <v>X</v>
      </c>
      <c r="C54" s="7" t="s">
        <v>78</v>
      </c>
      <c r="D54" s="72" t="str">
        <f>IF(S54=AH54,"POMEMBNE IN NUJNE NALOGE","NEPRAVILNO")</f>
        <v>NEPRAVILNO</v>
      </c>
      <c r="E54" s="73"/>
      <c r="F54" s="73"/>
      <c r="G54" s="73"/>
      <c r="H54" s="73"/>
      <c r="I54" s="73"/>
      <c r="J54" s="74"/>
      <c r="K54" s="74"/>
      <c r="L54" s="74"/>
      <c r="M54" s="74"/>
      <c r="N54" s="74"/>
      <c r="O54" s="74"/>
      <c r="P54" s="74"/>
      <c r="Q54" s="74"/>
      <c r="R54" s="74"/>
      <c r="S54" s="75" t="s">
        <v>9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76"/>
      <c r="AH54" s="63" t="s">
        <v>66</v>
      </c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4"/>
      <c r="AT54" s="4"/>
    </row>
    <row r="55" spans="1:46" ht="33.6" x14ac:dyDescent="0.65">
      <c r="A55" s="70" t="s">
        <v>11</v>
      </c>
      <c r="B55" s="6" t="str">
        <f>IF(S55=AH55,"S","X")</f>
        <v>X</v>
      </c>
      <c r="C55" s="7" t="s">
        <v>73</v>
      </c>
      <c r="D55" s="72" t="str">
        <f>IF(S55=AH55,"SINDIKAT","NEPRAVILNO")</f>
        <v>NEPRAVILNO</v>
      </c>
      <c r="E55" s="73"/>
      <c r="F55" s="73"/>
      <c r="G55" s="73"/>
      <c r="H55" s="73"/>
      <c r="I55" s="73"/>
      <c r="J55" s="74"/>
      <c r="K55" s="74"/>
      <c r="L55" s="74"/>
      <c r="M55" s="74"/>
      <c r="N55" s="74"/>
      <c r="O55" s="74"/>
      <c r="P55" s="74"/>
      <c r="Q55" s="74"/>
      <c r="R55" s="74"/>
      <c r="S55" s="75" t="s">
        <v>9</v>
      </c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6"/>
      <c r="AG55" s="76"/>
      <c r="AH55" s="63" t="s">
        <v>61</v>
      </c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4"/>
      <c r="AT55" s="4"/>
    </row>
    <row r="56" spans="1:46" ht="33.6" x14ac:dyDescent="0.65">
      <c r="A56" s="70" t="s">
        <v>2</v>
      </c>
      <c r="B56" s="6" t="str">
        <f>IF(S56=AH56,"P","X")</f>
        <v>X</v>
      </c>
      <c r="C56" s="7" t="s">
        <v>84</v>
      </c>
      <c r="D56" s="72" t="str">
        <f>IF(S56=AH56,"PREPRIČLJIVOST","NEPRAVILNO")</f>
        <v>NEPRAVILNO</v>
      </c>
      <c r="E56" s="73"/>
      <c r="F56" s="73"/>
      <c r="G56" s="73"/>
      <c r="H56" s="73"/>
      <c r="I56" s="73"/>
      <c r="J56" s="74"/>
      <c r="K56" s="74"/>
      <c r="L56" s="74"/>
      <c r="M56" s="74"/>
      <c r="N56" s="74"/>
      <c r="O56" s="74"/>
      <c r="P56" s="74"/>
      <c r="Q56" s="74"/>
      <c r="R56" s="74"/>
      <c r="S56" s="75" t="s">
        <v>9</v>
      </c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6"/>
      <c r="AG56" s="76"/>
      <c r="AH56" s="67" t="s">
        <v>112</v>
      </c>
      <c r="AI56" s="68"/>
      <c r="AJ56" s="68"/>
      <c r="AK56" s="68"/>
      <c r="AL56" s="82"/>
      <c r="AM56" s="82"/>
      <c r="AN56" s="64"/>
      <c r="AO56" s="64"/>
      <c r="AP56" s="64"/>
      <c r="AQ56" s="64"/>
      <c r="AR56" s="64"/>
      <c r="AS56" s="4"/>
      <c r="AT56" s="4"/>
    </row>
    <row r="57" spans="1:46" ht="33.6" x14ac:dyDescent="0.65">
      <c r="A57" s="70" t="s">
        <v>1</v>
      </c>
      <c r="B57" s="6" t="str">
        <f>IF(S57=AH57,"A","X")</f>
        <v>X</v>
      </c>
      <c r="C57" s="7" t="s">
        <v>85</v>
      </c>
      <c r="D57" s="72" t="str">
        <f>IF(S57=AH57,"AVTOKRATSKI SLOG","NEPRAVILNO")</f>
        <v>NEPRAVILNO</v>
      </c>
      <c r="E57" s="73"/>
      <c r="F57" s="73"/>
      <c r="G57" s="73"/>
      <c r="H57" s="73"/>
      <c r="I57" s="73"/>
      <c r="J57" s="74"/>
      <c r="K57" s="74"/>
      <c r="L57" s="74"/>
      <c r="M57" s="74"/>
      <c r="N57" s="74"/>
      <c r="O57" s="74"/>
      <c r="P57" s="74"/>
      <c r="Q57" s="74"/>
      <c r="R57" s="74"/>
      <c r="S57" s="75" t="s">
        <v>9</v>
      </c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6"/>
      <c r="AG57" s="76"/>
      <c r="AH57" s="63" t="s">
        <v>81</v>
      </c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4"/>
      <c r="AT57" s="4"/>
    </row>
    <row r="58" spans="1:46" ht="33.6" x14ac:dyDescent="0.65">
      <c r="A58" s="70" t="s">
        <v>5</v>
      </c>
      <c r="B58" s="6" t="str">
        <f>IF(S58=AH58,"N","X")</f>
        <v>X</v>
      </c>
      <c r="C58" s="7" t="s">
        <v>88</v>
      </c>
      <c r="D58" s="72" t="str">
        <f>IF(S58=AH58,"NAČIN GOVORA","NEPRAVILNO")</f>
        <v>NEPRAVILNO</v>
      </c>
      <c r="E58" s="73"/>
      <c r="F58" s="73"/>
      <c r="G58" s="73"/>
      <c r="H58" s="73"/>
      <c r="I58" s="73"/>
      <c r="J58" s="74"/>
      <c r="K58" s="74"/>
      <c r="L58" s="74"/>
      <c r="M58" s="74"/>
      <c r="N58" s="74"/>
      <c r="O58" s="74"/>
      <c r="P58" s="74"/>
      <c r="Q58" s="74"/>
      <c r="R58" s="74"/>
      <c r="S58" s="75" t="s">
        <v>9</v>
      </c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6"/>
      <c r="AG58" s="76"/>
      <c r="AH58" s="63" t="s">
        <v>87</v>
      </c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4"/>
      <c r="AT58" s="4"/>
    </row>
    <row r="59" spans="1:46" ht="33.6" x14ac:dyDescent="0.65">
      <c r="A59" s="70" t="s">
        <v>0</v>
      </c>
      <c r="B59" s="6" t="str">
        <f>IF(S59=AH59,"Z","X")</f>
        <v>X</v>
      </c>
      <c r="C59" s="7" t="s">
        <v>92</v>
      </c>
      <c r="D59" s="72" t="str">
        <f>IF(S59=AH59,"ZMOŽNOST REŠEVANJA KONFLIKTOV","NEPRAVILNO")</f>
        <v>NEPRAVILNO</v>
      </c>
      <c r="E59" s="73"/>
      <c r="F59" s="73"/>
      <c r="G59" s="73"/>
      <c r="H59" s="73"/>
      <c r="I59" s="73"/>
      <c r="J59" s="74"/>
      <c r="K59" s="74"/>
      <c r="L59" s="74"/>
      <c r="M59" s="74"/>
      <c r="N59" s="74"/>
      <c r="O59" s="74"/>
      <c r="P59" s="74"/>
      <c r="Q59" s="74"/>
      <c r="R59" s="74"/>
      <c r="S59" s="75" t="s">
        <v>9</v>
      </c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6"/>
      <c r="AG59" s="76"/>
      <c r="AH59" s="63" t="s">
        <v>91</v>
      </c>
      <c r="AI59" s="64"/>
      <c r="AJ59" s="64"/>
      <c r="AK59" s="64"/>
      <c r="AL59" s="64"/>
      <c r="AM59" s="64"/>
      <c r="AN59" s="64"/>
      <c r="AO59" s="64"/>
      <c r="AP59" s="64"/>
      <c r="AQ59" s="64"/>
      <c r="AR59" s="4"/>
      <c r="AS59" s="4"/>
      <c r="AT59" s="4"/>
    </row>
    <row r="60" spans="1:46" ht="33.6" x14ac:dyDescent="0.65">
      <c r="A60" s="70" t="s">
        <v>2</v>
      </c>
      <c r="B60" s="6" t="str">
        <f>IF(S60=AH60,"P","X")</f>
        <v>X</v>
      </c>
      <c r="C60" s="7" t="s">
        <v>94</v>
      </c>
      <c r="D60" s="72" t="str">
        <f>IF(S60=AH60,"PREVLADOVANJE","NEPRAVILNO")</f>
        <v>NEPRAVILNO</v>
      </c>
      <c r="E60" s="73"/>
      <c r="F60" s="73"/>
      <c r="G60" s="73"/>
      <c r="H60" s="73"/>
      <c r="I60" s="73"/>
      <c r="J60" s="74"/>
      <c r="K60" s="74"/>
      <c r="L60" s="74"/>
      <c r="M60" s="74"/>
      <c r="N60" s="74"/>
      <c r="O60" s="74"/>
      <c r="P60" s="74"/>
      <c r="Q60" s="74"/>
      <c r="R60" s="74"/>
      <c r="S60" s="75" t="s">
        <v>9</v>
      </c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6"/>
      <c r="AG60" s="76"/>
      <c r="AH60" s="63" t="s">
        <v>93</v>
      </c>
      <c r="AI60" s="64"/>
      <c r="AJ60" s="64"/>
      <c r="AK60" s="64"/>
      <c r="AL60" s="64"/>
      <c r="AM60" s="64"/>
      <c r="AN60" s="64"/>
      <c r="AO60" s="64"/>
      <c r="AP60" s="64"/>
      <c r="AQ60" s="64"/>
      <c r="AR60" s="4"/>
      <c r="AS60" s="4"/>
      <c r="AT60" s="4"/>
    </row>
    <row r="61" spans="1:46" ht="33.6" x14ac:dyDescent="0.65">
      <c r="A61" s="70" t="s">
        <v>6</v>
      </c>
      <c r="B61" s="6" t="str">
        <f>IF(S61=AH61,"K","X")</f>
        <v>X</v>
      </c>
      <c r="C61" s="7" t="s">
        <v>97</v>
      </c>
      <c r="D61" s="72" t="str">
        <f>IF(S61=AH61,"KONTROLA","NEPRAVILNO")</f>
        <v>NEPRAVILNO</v>
      </c>
      <c r="E61" s="73"/>
      <c r="F61" s="73"/>
      <c r="G61" s="73"/>
      <c r="H61" s="73"/>
      <c r="I61" s="73"/>
      <c r="J61" s="74"/>
      <c r="K61" s="74"/>
      <c r="L61" s="74"/>
      <c r="M61" s="74"/>
      <c r="N61" s="74"/>
      <c r="O61" s="74"/>
      <c r="P61" s="74"/>
      <c r="Q61" s="74"/>
      <c r="R61" s="74"/>
      <c r="S61" s="75" t="s">
        <v>9</v>
      </c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6"/>
      <c r="AG61" s="76"/>
      <c r="AH61" s="63" t="s">
        <v>96</v>
      </c>
      <c r="AI61" s="64"/>
      <c r="AJ61" s="64"/>
      <c r="AK61" s="64"/>
      <c r="AL61" s="64"/>
      <c r="AM61" s="64"/>
      <c r="AN61" s="64"/>
      <c r="AO61" s="64"/>
      <c r="AP61" s="64"/>
      <c r="AQ61" s="64"/>
      <c r="AR61" s="4"/>
      <c r="AS61" s="4"/>
      <c r="AT61" s="4"/>
    </row>
    <row r="62" spans="1:46" ht="33.6" x14ac:dyDescent="0.65">
      <c r="A62" s="70" t="s">
        <v>16</v>
      </c>
      <c r="B62" s="6" t="str">
        <f>IF(S62=AH62,"G","X")</f>
        <v>X</v>
      </c>
      <c r="C62" s="7" t="s">
        <v>99</v>
      </c>
      <c r="D62" s="72" t="str">
        <f>IF(S62=AH62,"GOSPODARNOST","NEPRAVILNO")</f>
        <v>NEPRAVILNO</v>
      </c>
      <c r="E62" s="73"/>
      <c r="F62" s="73"/>
      <c r="G62" s="73"/>
      <c r="H62" s="73"/>
      <c r="I62" s="73"/>
      <c r="J62" s="74"/>
      <c r="K62" s="74"/>
      <c r="L62" s="74"/>
      <c r="M62" s="74"/>
      <c r="N62" s="74"/>
      <c r="O62" s="74"/>
      <c r="P62" s="74"/>
      <c r="Q62" s="74"/>
      <c r="R62" s="74"/>
      <c r="S62" s="75" t="s">
        <v>9</v>
      </c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6"/>
      <c r="AG62" s="76"/>
      <c r="AH62" s="63" t="s">
        <v>98</v>
      </c>
      <c r="AI62" s="64"/>
      <c r="AJ62" s="64"/>
      <c r="AK62" s="64"/>
      <c r="AL62" s="64"/>
      <c r="AM62" s="64"/>
      <c r="AN62" s="64"/>
      <c r="AO62" s="64"/>
      <c r="AP62" s="64"/>
      <c r="AQ62" s="64"/>
      <c r="AR62" s="4"/>
      <c r="AS62" s="4"/>
      <c r="AT62" s="4"/>
    </row>
    <row r="63" spans="1:46" ht="33.6" x14ac:dyDescent="0.65">
      <c r="A63" s="70" t="s">
        <v>7</v>
      </c>
      <c r="B63" s="6" t="str">
        <f>IF(S63=AH63,"U","X")</f>
        <v>X</v>
      </c>
      <c r="C63" s="7" t="s">
        <v>103</v>
      </c>
      <c r="D63" s="72" t="str">
        <f>IF(S63=AH63,"USPEŠNOST","NEPRAVILNO")</f>
        <v>NEPRAVILNO</v>
      </c>
      <c r="E63" s="73"/>
      <c r="F63" s="73"/>
      <c r="G63" s="73"/>
      <c r="H63" s="73"/>
      <c r="I63" s="73"/>
      <c r="J63" s="74"/>
      <c r="K63" s="74"/>
      <c r="L63" s="74"/>
      <c r="M63" s="74"/>
      <c r="N63" s="74"/>
      <c r="O63" s="74"/>
      <c r="P63" s="74"/>
      <c r="Q63" s="74"/>
      <c r="R63" s="74"/>
      <c r="S63" s="75" t="s">
        <v>9</v>
      </c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6"/>
      <c r="AG63" s="76"/>
      <c r="AH63" s="63" t="s">
        <v>79</v>
      </c>
      <c r="AI63" s="64"/>
      <c r="AJ63" s="64"/>
      <c r="AK63" s="64"/>
      <c r="AL63" s="64"/>
      <c r="AM63" s="64"/>
      <c r="AN63" s="64"/>
      <c r="AO63" s="64"/>
      <c r="AP63" s="64"/>
      <c r="AQ63" s="64"/>
      <c r="AR63" s="4"/>
      <c r="AS63" s="4"/>
      <c r="AT63" s="4"/>
    </row>
    <row r="64" spans="1:46" ht="33.6" x14ac:dyDescent="0.65">
      <c r="A64" s="70" t="s">
        <v>11</v>
      </c>
      <c r="B64" s="6" t="str">
        <f>IF(S64=AH64,"S","X")</f>
        <v>X</v>
      </c>
      <c r="C64" s="7" t="s">
        <v>107</v>
      </c>
      <c r="D64" s="72" t="str">
        <f>IF(S64=AH64,"SLOG VODENJA","NEPRAVILNO")</f>
        <v>NEPRAVILNO</v>
      </c>
      <c r="E64" s="73"/>
      <c r="F64" s="73"/>
      <c r="G64" s="73"/>
      <c r="H64" s="73"/>
      <c r="I64" s="73"/>
      <c r="J64" s="74"/>
      <c r="K64" s="74"/>
      <c r="L64" s="74"/>
      <c r="M64" s="74"/>
      <c r="N64" s="74"/>
      <c r="O64" s="74"/>
      <c r="P64" s="74"/>
      <c r="Q64" s="74"/>
      <c r="R64" s="74"/>
      <c r="S64" s="75" t="s">
        <v>9</v>
      </c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6"/>
      <c r="AG64" s="76"/>
      <c r="AH64" s="63" t="s">
        <v>80</v>
      </c>
      <c r="AI64" s="64"/>
      <c r="AJ64" s="64"/>
      <c r="AK64" s="64"/>
      <c r="AL64" s="64"/>
      <c r="AM64" s="64"/>
      <c r="AN64" s="64"/>
      <c r="AO64" s="64"/>
      <c r="AP64" s="64"/>
      <c r="AQ64" s="64"/>
      <c r="AR64" s="4"/>
      <c r="AS64" s="4"/>
      <c r="AT64" s="4"/>
    </row>
    <row r="65" spans="1:46" ht="33.6" x14ac:dyDescent="0.65">
      <c r="A65" s="70" t="s">
        <v>16</v>
      </c>
      <c r="B65" s="6" t="str">
        <f>IF(S65=AH65,"G","X")</f>
        <v>X</v>
      </c>
      <c r="C65" s="7" t="s">
        <v>102</v>
      </c>
      <c r="D65" s="72" t="str">
        <f>IF(S65=AH65,"GOVOREC","NEPRAVILNO")</f>
        <v>NEPRAVILNO</v>
      </c>
      <c r="E65" s="73"/>
      <c r="F65" s="73"/>
      <c r="G65" s="73"/>
      <c r="H65" s="73"/>
      <c r="I65" s="73"/>
      <c r="J65" s="74"/>
      <c r="K65" s="74"/>
      <c r="L65" s="74"/>
      <c r="M65" s="74"/>
      <c r="N65" s="74"/>
      <c r="O65" s="74"/>
      <c r="P65" s="74"/>
      <c r="Q65" s="74"/>
      <c r="R65" s="74"/>
      <c r="S65" s="75" t="s">
        <v>9</v>
      </c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6"/>
      <c r="AG65" s="76"/>
      <c r="AH65" s="63" t="s">
        <v>82</v>
      </c>
      <c r="AI65" s="64"/>
      <c r="AJ65" s="64"/>
      <c r="AK65" s="64"/>
      <c r="AL65" s="64"/>
      <c r="AM65" s="64"/>
      <c r="AN65" s="64"/>
      <c r="AO65" s="64"/>
      <c r="AP65" s="64"/>
      <c r="AQ65" s="64"/>
      <c r="AR65" s="4"/>
      <c r="AS65" s="4"/>
      <c r="AT65" s="4"/>
    </row>
    <row r="66" spans="1:46" ht="33.6" x14ac:dyDescent="0.65">
      <c r="A66" s="70" t="s">
        <v>15</v>
      </c>
      <c r="B66" s="6" t="str">
        <f>IF(S66=AH66,"R","X")</f>
        <v>X</v>
      </c>
      <c r="C66" s="7" t="s">
        <v>105</v>
      </c>
      <c r="D66" s="72" t="str">
        <f>IF(S66=AH66,"RETORIKA","NEPRAVILNO")</f>
        <v>NEPRAVILNO</v>
      </c>
      <c r="E66" s="73"/>
      <c r="F66" s="73"/>
      <c r="G66" s="73"/>
      <c r="H66" s="73"/>
      <c r="I66" s="73"/>
      <c r="J66" s="74"/>
      <c r="K66" s="74"/>
      <c r="L66" s="74"/>
      <c r="M66" s="74"/>
      <c r="N66" s="74"/>
      <c r="O66" s="74"/>
      <c r="P66" s="74"/>
      <c r="Q66" s="74"/>
      <c r="R66" s="74"/>
      <c r="S66" s="75" t="s">
        <v>9</v>
      </c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6"/>
      <c r="AG66" s="76"/>
      <c r="AH66" s="63" t="s">
        <v>83</v>
      </c>
      <c r="AI66" s="64"/>
      <c r="AJ66" s="64"/>
      <c r="AK66" s="64"/>
      <c r="AL66" s="64"/>
      <c r="AM66" s="64"/>
      <c r="AN66" s="64"/>
      <c r="AO66" s="64"/>
      <c r="AP66" s="64"/>
      <c r="AQ66" s="64"/>
      <c r="AR66" s="4"/>
      <c r="AS66" s="4"/>
      <c r="AT66" s="4"/>
    </row>
    <row r="67" spans="1:46" ht="33.6" x14ac:dyDescent="0.65">
      <c r="A67" s="70" t="s">
        <v>58</v>
      </c>
      <c r="B67" s="6" t="str">
        <f>IF(S67=AH67,"B","X")</f>
        <v>X</v>
      </c>
      <c r="C67" s="7" t="s">
        <v>110</v>
      </c>
      <c r="D67" s="72" t="str">
        <f>IF(S67=AH67,"BREZ MAŠIL","NEPRAVILNO")</f>
        <v>NEPRAVILNO</v>
      </c>
      <c r="E67" s="73"/>
      <c r="F67" s="73"/>
      <c r="G67" s="73"/>
      <c r="H67" s="73"/>
      <c r="I67" s="73"/>
      <c r="J67" s="74"/>
      <c r="K67" s="74"/>
      <c r="L67" s="74"/>
      <c r="M67" s="74"/>
      <c r="N67" s="74"/>
      <c r="O67" s="74"/>
      <c r="P67" s="74"/>
      <c r="Q67" s="74"/>
      <c r="R67" s="74"/>
      <c r="S67" s="75" t="s">
        <v>9</v>
      </c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6"/>
      <c r="AG67" s="76"/>
      <c r="AH67" s="63" t="s">
        <v>86</v>
      </c>
      <c r="AI67" s="64"/>
      <c r="AJ67" s="64"/>
      <c r="AK67" s="64"/>
      <c r="AL67" s="64"/>
      <c r="AM67" s="64"/>
      <c r="AN67" s="64"/>
      <c r="AO67" s="64"/>
      <c r="AP67" s="64"/>
      <c r="AQ67" s="64"/>
      <c r="AR67" s="4"/>
      <c r="AS67" s="4"/>
      <c r="AT67" s="4"/>
    </row>
    <row r="68" spans="1:46" ht="33.6" x14ac:dyDescent="0.65">
      <c r="A68" s="70" t="s">
        <v>56</v>
      </c>
      <c r="B68" s="6" t="str">
        <f>IF(S68=AH68,"H","X")</f>
        <v>X</v>
      </c>
      <c r="C68" s="7" t="s">
        <v>109</v>
      </c>
      <c r="D68" s="72" t="str">
        <f>IF(S68=AH68,"HARMONIJA","NEPRAVILNO")</f>
        <v>NEPRAVILNO</v>
      </c>
      <c r="E68" s="73"/>
      <c r="F68" s="73"/>
      <c r="G68" s="73"/>
      <c r="H68" s="73"/>
      <c r="I68" s="73"/>
      <c r="J68" s="74"/>
      <c r="K68" s="74"/>
      <c r="L68" s="74"/>
      <c r="M68" s="74"/>
      <c r="N68" s="74"/>
      <c r="O68" s="74"/>
      <c r="P68" s="74"/>
      <c r="Q68" s="74"/>
      <c r="R68" s="74"/>
      <c r="S68" s="75" t="s">
        <v>9</v>
      </c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6"/>
      <c r="AG68" s="76"/>
      <c r="AH68" s="63" t="s">
        <v>89</v>
      </c>
      <c r="AI68" s="64"/>
      <c r="AJ68" s="64"/>
      <c r="AK68" s="64"/>
      <c r="AL68" s="64"/>
      <c r="AM68" s="64"/>
      <c r="AN68" s="64"/>
      <c r="AO68" s="64"/>
      <c r="AP68" s="64"/>
      <c r="AQ68" s="64"/>
      <c r="AR68" s="4"/>
      <c r="AS68" s="4"/>
      <c r="AT68" s="4"/>
    </row>
    <row r="69" spans="1:46" ht="33.6" x14ac:dyDescent="0.65">
      <c r="A69" s="70" t="s">
        <v>13</v>
      </c>
      <c r="B69" s="6" t="str">
        <f>IF(S69=AH69,"I","X")</f>
        <v>X</v>
      </c>
      <c r="C69" s="7" t="s">
        <v>104</v>
      </c>
      <c r="D69" s="72" t="str">
        <f>IF(S69=AH69,"ISKANJE REŠITEV","NEPRAVILNO")</f>
        <v>NEPRAVILNO</v>
      </c>
      <c r="E69" s="73"/>
      <c r="F69" s="73"/>
      <c r="G69" s="73"/>
      <c r="H69" s="73"/>
      <c r="I69" s="73"/>
      <c r="J69" s="74"/>
      <c r="K69" s="74"/>
      <c r="L69" s="74"/>
      <c r="M69" s="74"/>
      <c r="N69" s="74"/>
      <c r="O69" s="74"/>
      <c r="P69" s="74"/>
      <c r="Q69" s="74"/>
      <c r="R69" s="74"/>
      <c r="S69" s="75" t="s">
        <v>9</v>
      </c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6"/>
      <c r="AG69" s="76"/>
      <c r="AH69" s="63" t="s">
        <v>90</v>
      </c>
      <c r="AI69" s="64"/>
      <c r="AJ69" s="64"/>
      <c r="AK69" s="64"/>
      <c r="AL69" s="64"/>
      <c r="AM69" s="64"/>
      <c r="AN69" s="64"/>
      <c r="AO69" s="64"/>
      <c r="AP69" s="64"/>
      <c r="AQ69" s="64"/>
      <c r="AR69" s="4"/>
      <c r="AS69" s="4"/>
      <c r="AT69" s="4"/>
    </row>
    <row r="70" spans="1:46" ht="33.6" x14ac:dyDescent="0.65">
      <c r="A70" s="70" t="s">
        <v>5</v>
      </c>
      <c r="B70" s="6" t="str">
        <f t="shared" ref="B70" si="3">IF(S70=AH70,"N","X")</f>
        <v>X</v>
      </c>
      <c r="C70" s="7" t="s">
        <v>110</v>
      </c>
      <c r="D70" s="72" t="str">
        <f>IF(S70=AH70,"NADZOR","NEPRAVILNO")</f>
        <v>NEPRAVILNO</v>
      </c>
      <c r="E70" s="73"/>
      <c r="F70" s="73"/>
      <c r="G70" s="73"/>
      <c r="H70" s="73"/>
      <c r="I70" s="73"/>
      <c r="J70" s="74"/>
      <c r="K70" s="74"/>
      <c r="L70" s="74"/>
      <c r="M70" s="74"/>
      <c r="N70" s="74"/>
      <c r="O70" s="74"/>
      <c r="P70" s="74"/>
      <c r="Q70" s="74"/>
      <c r="R70" s="74"/>
      <c r="S70" s="75" t="s">
        <v>9</v>
      </c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6"/>
      <c r="AG70" s="76"/>
      <c r="AH70" s="63" t="s">
        <v>95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4"/>
      <c r="AS70" s="4"/>
      <c r="AT70" s="4"/>
    </row>
    <row r="71" spans="1:46" ht="33.6" x14ac:dyDescent="0.65">
      <c r="A71" s="70" t="s">
        <v>2</v>
      </c>
      <c r="B71" s="6" t="str">
        <f>IF(S71=AH71,"P","X")</f>
        <v>X</v>
      </c>
      <c r="C71" s="7" t="s">
        <v>106</v>
      </c>
      <c r="D71" s="72" t="str">
        <f>IF(S71=AH71,"POSLOVNI KAZALCI","NEPRAVILNO")</f>
        <v>NEPRAVILNO</v>
      </c>
      <c r="E71" s="73"/>
      <c r="F71" s="73"/>
      <c r="G71" s="73"/>
      <c r="H71" s="73"/>
      <c r="I71" s="73"/>
      <c r="J71" s="74"/>
      <c r="K71" s="74"/>
      <c r="L71" s="74"/>
      <c r="M71" s="74"/>
      <c r="N71" s="74"/>
      <c r="O71" s="74"/>
      <c r="P71" s="74"/>
      <c r="Q71" s="74"/>
      <c r="R71" s="74"/>
      <c r="S71" s="75" t="s">
        <v>9</v>
      </c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6"/>
      <c r="AG71" s="76"/>
      <c r="AH71" s="63" t="s">
        <v>100</v>
      </c>
      <c r="AI71" s="64"/>
      <c r="AJ71" s="64"/>
      <c r="AK71" s="64"/>
      <c r="AL71" s="64"/>
      <c r="AM71" s="64"/>
      <c r="AN71" s="64"/>
      <c r="AO71" s="64"/>
      <c r="AP71" s="64"/>
      <c r="AQ71" s="64"/>
      <c r="AR71" s="4"/>
      <c r="AS71" s="4"/>
      <c r="AT71" s="4"/>
    </row>
    <row r="72" spans="1:46" ht="33.6" x14ac:dyDescent="0.65">
      <c r="A72" s="70" t="s">
        <v>6</v>
      </c>
      <c r="B72" s="6" t="str">
        <f>IF(S72=AH72,"K","X")</f>
        <v>X</v>
      </c>
      <c r="C72" s="7" t="s">
        <v>111</v>
      </c>
      <c r="D72" s="72" t="str">
        <f>IF(S72=AH72,"KONTROLA","NEPRAVILNO")</f>
        <v>NEPRAVILNO</v>
      </c>
      <c r="E72" s="73"/>
      <c r="F72" s="73"/>
      <c r="G72" s="73"/>
      <c r="H72" s="73"/>
      <c r="I72" s="73"/>
      <c r="J72" s="74"/>
      <c r="K72" s="74"/>
      <c r="L72" s="74"/>
      <c r="M72" s="74"/>
      <c r="N72" s="74"/>
      <c r="O72" s="74"/>
      <c r="P72" s="74"/>
      <c r="Q72" s="74"/>
      <c r="R72" s="74"/>
      <c r="S72" s="75" t="s">
        <v>9</v>
      </c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6"/>
      <c r="AG72" s="76"/>
      <c r="AH72" s="67" t="s">
        <v>96</v>
      </c>
      <c r="AI72" s="69"/>
      <c r="AJ72" s="69"/>
      <c r="AK72" s="69"/>
      <c r="AL72" s="64"/>
      <c r="AM72" s="64"/>
      <c r="AN72" s="64"/>
      <c r="AO72" s="64"/>
      <c r="AP72" s="64"/>
      <c r="AQ72" s="64"/>
      <c r="AR72" s="4"/>
      <c r="AS72" s="4"/>
      <c r="AT72" s="4"/>
    </row>
    <row r="73" spans="1:46" ht="33.6" x14ac:dyDescent="0.65">
      <c r="A73" s="70" t="s">
        <v>0</v>
      </c>
      <c r="B73" s="6" t="str">
        <f>IF(S73=AH73,"Z","X")</f>
        <v>X</v>
      </c>
      <c r="C73" s="71" t="s">
        <v>108</v>
      </c>
      <c r="D73" s="72" t="str">
        <f>IF(S73=AH73,"ZUNANJA REVIZIJA","NEPRAVILNO")</f>
        <v>NEPRAVILNO</v>
      </c>
      <c r="E73" s="73"/>
      <c r="F73" s="73"/>
      <c r="G73" s="73"/>
      <c r="H73" s="73"/>
      <c r="I73" s="73"/>
      <c r="J73" s="74"/>
      <c r="K73" s="74"/>
      <c r="L73" s="74"/>
      <c r="M73" s="74"/>
      <c r="N73" s="74"/>
      <c r="O73" s="74"/>
      <c r="P73" s="74"/>
      <c r="Q73" s="74"/>
      <c r="R73" s="74"/>
      <c r="S73" s="75" t="s">
        <v>9</v>
      </c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6"/>
      <c r="AG73" s="76"/>
      <c r="AH73" s="67" t="s">
        <v>101</v>
      </c>
      <c r="AI73" s="69"/>
      <c r="AJ73" s="69"/>
      <c r="AK73" s="69"/>
      <c r="AL73" s="64"/>
      <c r="AM73" s="64"/>
      <c r="AN73" s="64"/>
      <c r="AO73" s="4"/>
      <c r="AP73" s="4"/>
      <c r="AQ73" s="4"/>
      <c r="AR73" s="4"/>
      <c r="AS73" s="4"/>
      <c r="AT73" s="4"/>
    </row>
  </sheetData>
  <sheetProtection algorithmName="SHA-512" hashValue="5sgXMUZ2IAxcA4nOsBduVURx2/5rDjD3ZhmASSWAEgINDP2tNgMgh30zswjwyUgVOzA3Cnqf4jVkKiUcZnwjVQ==" saltValue="xjFsnCC0FrFwt27FQFopnA==" spinCount="100000" sheet="1" objects="1" scenarios="1" selectLockedCells="1"/>
  <mergeCells count="95">
    <mergeCell ref="D51:R51"/>
    <mergeCell ref="D52:R52"/>
    <mergeCell ref="D53:R53"/>
    <mergeCell ref="D48:R48"/>
    <mergeCell ref="D49:R49"/>
    <mergeCell ref="D50:R50"/>
    <mergeCell ref="D30:R30"/>
    <mergeCell ref="S30:AG30"/>
    <mergeCell ref="S31:AG31"/>
    <mergeCell ref="D32:R32"/>
    <mergeCell ref="S32:AG32"/>
    <mergeCell ref="D31:R31"/>
    <mergeCell ref="S33:AG33"/>
    <mergeCell ref="D34:R34"/>
    <mergeCell ref="S34:AG34"/>
    <mergeCell ref="D33:R33"/>
    <mergeCell ref="S35:AG35"/>
    <mergeCell ref="D36:R36"/>
    <mergeCell ref="S36:AG36"/>
    <mergeCell ref="S27:AG27"/>
    <mergeCell ref="D28:R28"/>
    <mergeCell ref="S28:AG28"/>
    <mergeCell ref="D27:R27"/>
    <mergeCell ref="D29:R29"/>
    <mergeCell ref="S29:AG29"/>
    <mergeCell ref="D35:R35"/>
    <mergeCell ref="AH35:AT35"/>
    <mergeCell ref="S37:AG37"/>
    <mergeCell ref="D38:R38"/>
    <mergeCell ref="S38:AG38"/>
    <mergeCell ref="D37:R37"/>
    <mergeCell ref="S39:AG39"/>
    <mergeCell ref="D40:R40"/>
    <mergeCell ref="S40:AG40"/>
    <mergeCell ref="D39:R39"/>
    <mergeCell ref="S41:AG41"/>
    <mergeCell ref="D42:R42"/>
    <mergeCell ref="S42:AG42"/>
    <mergeCell ref="D41:R41"/>
    <mergeCell ref="S43:AG43"/>
    <mergeCell ref="D44:R44"/>
    <mergeCell ref="S44:AG44"/>
    <mergeCell ref="D43:R43"/>
    <mergeCell ref="S46:AG46"/>
    <mergeCell ref="S47:AG47"/>
    <mergeCell ref="D45:R45"/>
    <mergeCell ref="S45:AG45"/>
    <mergeCell ref="D46:R46"/>
    <mergeCell ref="D47:R47"/>
    <mergeCell ref="S48:AG48"/>
    <mergeCell ref="S49:AG49"/>
    <mergeCell ref="S50:AG50"/>
    <mergeCell ref="S51:AG51"/>
    <mergeCell ref="S52:AG52"/>
    <mergeCell ref="D56:R56"/>
    <mergeCell ref="D57:R57"/>
    <mergeCell ref="D58:R58"/>
    <mergeCell ref="S53:AG53"/>
    <mergeCell ref="S54:AG54"/>
    <mergeCell ref="S55:AG55"/>
    <mergeCell ref="D54:R54"/>
    <mergeCell ref="D55:R55"/>
    <mergeCell ref="D67:R67"/>
    <mergeCell ref="D68:R68"/>
    <mergeCell ref="D59:R59"/>
    <mergeCell ref="D60:R60"/>
    <mergeCell ref="D61:R61"/>
    <mergeCell ref="D62:R62"/>
    <mergeCell ref="D63:R63"/>
    <mergeCell ref="S62:AG62"/>
    <mergeCell ref="S61:AG61"/>
    <mergeCell ref="D64:R64"/>
    <mergeCell ref="D65:R65"/>
    <mergeCell ref="D66:R66"/>
    <mergeCell ref="S56:AG56"/>
    <mergeCell ref="S57:AG57"/>
    <mergeCell ref="S58:AG58"/>
    <mergeCell ref="S59:AG59"/>
    <mergeCell ref="S60:AG60"/>
    <mergeCell ref="D73:R73"/>
    <mergeCell ref="S63:AG63"/>
    <mergeCell ref="S64:AG64"/>
    <mergeCell ref="S65:AG65"/>
    <mergeCell ref="S66:AG66"/>
    <mergeCell ref="S67:AG67"/>
    <mergeCell ref="S68:AG68"/>
    <mergeCell ref="S69:AG69"/>
    <mergeCell ref="S70:AG70"/>
    <mergeCell ref="S71:AG71"/>
    <mergeCell ref="S72:AG72"/>
    <mergeCell ref="S73:AG73"/>
    <mergeCell ref="D69:R69"/>
    <mergeCell ref="D70:R70"/>
    <mergeCell ref="D71:R71"/>
    <mergeCell ref="D72:R72"/>
  </mergeCells>
  <conditionalFormatting sqref="AF1">
    <cfRule type="cellIs" dxfId="29" priority="60" operator="notEqual">
      <formula>"R"</formula>
    </cfRule>
  </conditionalFormatting>
  <conditionalFormatting sqref="AG1">
    <cfRule type="cellIs" dxfId="28" priority="59" operator="notEqual">
      <formula>"R"</formula>
    </cfRule>
  </conditionalFormatting>
  <conditionalFormatting sqref="AH1">
    <cfRule type="cellIs" dxfId="27" priority="58" operator="notEqual">
      <formula>"R"</formula>
    </cfRule>
  </conditionalFormatting>
  <conditionalFormatting sqref="AI1">
    <cfRule type="cellIs" dxfId="26" priority="57" operator="notEqual">
      <formula>"R"</formula>
    </cfRule>
  </conditionalFormatting>
  <conditionalFormatting sqref="AJ1">
    <cfRule type="cellIs" dxfId="25" priority="56" operator="notEqual">
      <formula>"R"</formula>
    </cfRule>
  </conditionalFormatting>
  <conditionalFormatting sqref="AK1">
    <cfRule type="cellIs" dxfId="24" priority="55" operator="notEqual">
      <formula>"R"</formula>
    </cfRule>
  </conditionalFormatting>
  <conditionalFormatting sqref="AL1">
    <cfRule type="cellIs" dxfId="23" priority="54" operator="notEqual">
      <formula>"R"</formula>
    </cfRule>
  </conditionalFormatting>
  <conditionalFormatting sqref="AM1">
    <cfRule type="cellIs" dxfId="22" priority="53" operator="notEqual">
      <formula>"R"</formula>
    </cfRule>
  </conditionalFormatting>
  <conditionalFormatting sqref="AN1">
    <cfRule type="cellIs" dxfId="21" priority="52" operator="notEqual">
      <formula>"R"</formula>
    </cfRule>
  </conditionalFormatting>
  <conditionalFormatting sqref="AO1">
    <cfRule type="cellIs" dxfId="20" priority="51" operator="notEqual">
      <formula>"R"</formula>
    </cfRule>
  </conditionalFormatting>
  <conditionalFormatting sqref="AP1">
    <cfRule type="cellIs" dxfId="19" priority="50" operator="notEqual">
      <formula>"R"</formula>
    </cfRule>
  </conditionalFormatting>
  <conditionalFormatting sqref="AQ1">
    <cfRule type="cellIs" dxfId="18" priority="49" operator="notEqual">
      <formula>"R"</formula>
    </cfRule>
  </conditionalFormatting>
  <conditionalFormatting sqref="AR1">
    <cfRule type="cellIs" dxfId="17" priority="48" operator="notEqual">
      <formula>"R"</formula>
    </cfRule>
  </conditionalFormatting>
  <conditionalFormatting sqref="AS1">
    <cfRule type="cellIs" dxfId="16" priority="47" operator="notEqual">
      <formula>"R"</formula>
    </cfRule>
  </conditionalFormatting>
  <conditionalFormatting sqref="AT1">
    <cfRule type="cellIs" dxfId="15" priority="46" operator="notEqual">
      <formula>"R"</formula>
    </cfRule>
  </conditionalFormatting>
  <conditionalFormatting sqref="AF2:AF25">
    <cfRule type="cellIs" dxfId="14" priority="15" operator="notEqual">
      <formula>"R"</formula>
    </cfRule>
  </conditionalFormatting>
  <conditionalFormatting sqref="AG2:AG25">
    <cfRule type="cellIs" dxfId="13" priority="14" operator="notEqual">
      <formula>"R"</formula>
    </cfRule>
  </conditionalFormatting>
  <conditionalFormatting sqref="AH2:AH25">
    <cfRule type="cellIs" dxfId="12" priority="13" operator="notEqual">
      <formula>"R"</formula>
    </cfRule>
  </conditionalFormatting>
  <conditionalFormatting sqref="AI2:AI25">
    <cfRule type="cellIs" dxfId="11" priority="12" operator="notEqual">
      <formula>"R"</formula>
    </cfRule>
  </conditionalFormatting>
  <conditionalFormatting sqref="AJ2:AJ25">
    <cfRule type="cellIs" dxfId="10" priority="11" operator="notEqual">
      <formula>"R"</formula>
    </cfRule>
  </conditionalFormatting>
  <conditionalFormatting sqref="AK2:AK25">
    <cfRule type="cellIs" dxfId="9" priority="10" operator="notEqual">
      <formula>"R"</formula>
    </cfRule>
  </conditionalFormatting>
  <conditionalFormatting sqref="AL2:AL25">
    <cfRule type="cellIs" dxfId="8" priority="9" operator="notEqual">
      <formula>"R"</formula>
    </cfRule>
  </conditionalFormatting>
  <conditionalFormatting sqref="AM2:AM25">
    <cfRule type="cellIs" dxfId="7" priority="8" operator="notEqual">
      <formula>"R"</formula>
    </cfRule>
  </conditionalFormatting>
  <conditionalFormatting sqref="AN2:AN25">
    <cfRule type="cellIs" dxfId="6" priority="7" operator="notEqual">
      <formula>"R"</formula>
    </cfRule>
  </conditionalFormatting>
  <conditionalFormatting sqref="AO2:AO25">
    <cfRule type="cellIs" dxfId="5" priority="6" operator="notEqual">
      <formula>"R"</formula>
    </cfRule>
  </conditionalFormatting>
  <conditionalFormatting sqref="AP2:AP25">
    <cfRule type="cellIs" dxfId="4" priority="5" operator="notEqual">
      <formula>"R"</formula>
    </cfRule>
  </conditionalFormatting>
  <conditionalFormatting sqref="AQ2:AQ25">
    <cfRule type="cellIs" dxfId="3" priority="4" operator="notEqual">
      <formula>"R"</formula>
    </cfRule>
  </conditionalFormatting>
  <conditionalFormatting sqref="AR2:AR25">
    <cfRule type="cellIs" dxfId="2" priority="3" operator="notEqual">
      <formula>"R"</formula>
    </cfRule>
  </conditionalFormatting>
  <conditionalFormatting sqref="AS2:AS25">
    <cfRule type="cellIs" dxfId="1" priority="2" operator="notEqual">
      <formula>"R"</formula>
    </cfRule>
  </conditionalFormatting>
  <conditionalFormatting sqref="AT2:AT25">
    <cfRule type="cellIs" dxfId="0" priority="1" operator="notEqual">
      <formula>"R"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križanka-sestavljanje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2016-04-03T22:37:02Z</dcterms:created>
  <dcterms:modified xsi:type="dcterms:W3CDTF">2016-04-19T06:59:37Z</dcterms:modified>
</cp:coreProperties>
</file>