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place_14_3_21\"/>
    </mc:Choice>
  </mc:AlternateContent>
  <xr:revisionPtr revIDLastSave="0" documentId="13_ncr:1_{322174FA-D3A3-4407-A2E2-2D7516F74549}" xr6:coauthVersionLast="36" xr6:coauthVersionMax="45" xr10:uidLastSave="{00000000-0000-0000-0000-000000000000}"/>
  <bookViews>
    <workbookView xWindow="0" yWindow="0" windowWidth="28800" windowHeight="13425" firstSheet="1" activeTab="1" xr2:uid="{00000000-000D-0000-FFFF-FFFF00000000}"/>
  </bookViews>
  <sheets>
    <sheet name="List1" sheetId="1" state="hidden" r:id="rId1"/>
    <sheet name="1_primer" sheetId="8" r:id="rId2"/>
  </sheets>
  <definedNames>
    <definedName name="_Toc503447765" localSheetId="1">'1_primer'!$P$22</definedName>
  </definedNames>
  <calcPr calcId="191029"/>
</workbook>
</file>

<file path=xl/calcChain.xml><?xml version="1.0" encoding="utf-8"?>
<calcChain xmlns="http://schemas.openxmlformats.org/spreadsheetml/2006/main">
  <c r="I14" i="8" l="1"/>
  <c r="I11" i="8"/>
  <c r="I15" i="8" l="1"/>
  <c r="D42" i="1"/>
  <c r="E46" i="1"/>
  <c r="C41" i="1" s="1"/>
  <c r="E42" i="1"/>
  <c r="E38" i="1"/>
  <c r="E27" i="1"/>
  <c r="G32" i="1"/>
  <c r="G28" i="1"/>
  <c r="C36" i="1" l="1"/>
  <c r="C37" i="1" s="1"/>
  <c r="C40" i="1" s="1"/>
  <c r="C22" i="1"/>
  <c r="C21" i="1"/>
  <c r="C19" i="1"/>
  <c r="C20" i="1" s="1"/>
  <c r="C46" i="1" l="1"/>
  <c r="C47" i="1"/>
  <c r="C48" i="1" s="1"/>
  <c r="C23" i="1"/>
  <c r="C44" i="1"/>
  <c r="C45" i="1" s="1"/>
  <c r="G24" i="1" l="1"/>
  <c r="C24" i="1"/>
  <c r="C27" i="1" s="1"/>
  <c r="C28" i="1" s="1"/>
  <c r="C30" i="1"/>
  <c r="C31" i="1" s="1"/>
  <c r="C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18" authorId="0" shapeId="0" xr:uid="{246D8209-D361-4617-AB04-6108E90B6297}">
      <text>
        <r>
          <rPr>
            <b/>
            <sz val="9"/>
            <color indexed="81"/>
            <rFont val="Segoe UI"/>
            <family val="2"/>
            <charset val="238"/>
          </rPr>
          <t>plača delojemalec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24" authorId="0" shapeId="0" xr:uid="{DBC4301B-584B-48A3-A007-04C9416109C4}">
      <text>
        <r>
          <rPr>
            <b/>
            <sz val="9"/>
            <color indexed="81"/>
            <rFont val="Segoe UI"/>
            <family val="2"/>
            <charset val="238"/>
          </rPr>
          <t>plača delodajalec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<sst xmlns="http://schemas.openxmlformats.org/spreadsheetml/2006/main" count="146" uniqueCount="98">
  <si>
    <t>-VDČ</t>
  </si>
  <si>
    <t>-SO</t>
  </si>
  <si>
    <t>neto plača</t>
  </si>
  <si>
    <t>osnova za dohodnino</t>
  </si>
  <si>
    <t>Skupni strošek plače</t>
  </si>
  <si>
    <t xml:space="preserve">delodajalec mora plačati razliko do minimalne plače in prispevke </t>
  </si>
  <si>
    <t>do minimalne osnove. Delavec je zavezanec za plačilo</t>
  </si>
  <si>
    <t xml:space="preserve">Podatki za obračun: </t>
  </si>
  <si>
    <t xml:space="preserve">minimalna plača </t>
  </si>
  <si>
    <t>minimalna osnova za prisp.</t>
  </si>
  <si>
    <t>dodatek do min. plače</t>
  </si>
  <si>
    <t>22,10% PP v breme del.</t>
  </si>
  <si>
    <t>*+ dodatna splošna olajšava</t>
  </si>
  <si>
    <t>če ne želi obvesti delodajalca</t>
  </si>
  <si>
    <t>bruto dohodek -osnova za obr.</t>
  </si>
  <si>
    <t>AD 16%</t>
  </si>
  <si>
    <t>16,10% PP v breme delod.</t>
  </si>
  <si>
    <t>ne sme biti nižja od 700€.</t>
  </si>
  <si>
    <t>osnovni bruto</t>
  </si>
  <si>
    <t>od osnovne plače</t>
  </si>
  <si>
    <t>Minimalna plača -  MP</t>
  </si>
  <si>
    <t>dodatek na delovno dobo 4%</t>
  </si>
  <si>
    <t>dodatek na težje pogoje dela 2%</t>
  </si>
  <si>
    <t>b) brez dodatkov</t>
  </si>
  <si>
    <t>dodatek na delovno dobo 0%</t>
  </si>
  <si>
    <t>dodatek na težje pogoje dela 0%</t>
  </si>
  <si>
    <t xml:space="preserve">v breme </t>
  </si>
  <si>
    <t>delavca</t>
  </si>
  <si>
    <t>€</t>
  </si>
  <si>
    <t>a) z dodatki</t>
  </si>
  <si>
    <t>22,10% PP v breme del.+dod.</t>
  </si>
  <si>
    <t>16,10% PP v breme delod.+dod.</t>
  </si>
  <si>
    <t>osnovni bruto -osnovna plača</t>
  </si>
  <si>
    <t xml:space="preserve">bruto dohodek </t>
  </si>
  <si>
    <t>Razlika do minimalne osnove za plačilo prispevkov</t>
  </si>
  <si>
    <t>(1017,23-993,38)</t>
  </si>
  <si>
    <t>dodatni prispevki v breme delod. Od razlike</t>
  </si>
  <si>
    <t>Pazi  SEŠTEVEK</t>
  </si>
  <si>
    <t>(1017,23-940,58)</t>
  </si>
  <si>
    <t xml:space="preserve">Minimalna plača, minimalna osnova za plačilo prispevkov* </t>
  </si>
  <si>
    <t>prispevkov za zap. in SV ostalo pa plača delodajalec</t>
  </si>
  <si>
    <t>Na osnovi podatkov izdelajte obračun plače</t>
  </si>
  <si>
    <t xml:space="preserve">Delavec je prejel za mesec december 200x leta bruto plačo 880,00 €. Delovna doba delavca je bila 8 let. Delavcu pripada 2 % dodatek za težje delovne pogoje. Ima 1 otroka kot VDČ. Na kaj mora biti delodajalec pozoren pri obračunu plače? Izdelajte obračun! </t>
  </si>
  <si>
    <t>OPOMBA: prispevki delodajalca 37,96%, delojemalca pa 0,24%!</t>
  </si>
  <si>
    <t xml:space="preserve">Opomba: minimalna plača 940,58 evrov bruto (nova definicija minimalne plače), minimalna osnova za plačilo prispevkov od 1. 1. 2020 do 28. 2. 2020 znaša 975,30 eur (58 % povprečne letne plače zaposlenih v RS. </t>
  </si>
  <si>
    <t>a)      Ob upoštevanju dodatne splošne olajšave.</t>
  </si>
  <si>
    <t xml:space="preserve">b)      Isti obračun brez dodatkov. </t>
  </si>
  <si>
    <t>NALOGA:</t>
  </si>
  <si>
    <t>nova osnova glede na tekst</t>
  </si>
  <si>
    <t>Podatki za obračun</t>
  </si>
  <si>
    <t>minimalna plača</t>
  </si>
  <si>
    <t>minimalna osnova za prispevke</t>
  </si>
  <si>
    <t>dodatek do minimalne plače</t>
  </si>
  <si>
    <t>Minimalna plača - MP</t>
  </si>
  <si>
    <t>dodatek na delovno dobo 4 %</t>
  </si>
  <si>
    <t>dodatek na težje pogoje dela 2 %</t>
  </si>
  <si>
    <t>bruto dohodek</t>
  </si>
  <si>
    <t>- splošna olajšava (SO)</t>
  </si>
  <si>
    <t>- olajšave za vzdrževane družinske člane (VDČ)</t>
  </si>
  <si>
    <t>akontacija dohodnine (AD) 16%</t>
  </si>
  <si>
    <t>16,10% prispevkov v breme delodajalcev</t>
  </si>
  <si>
    <t>osnovni bruto = osnovna plača</t>
  </si>
  <si>
    <t>Procenti</t>
  </si>
  <si>
    <t>Računanje</t>
  </si>
  <si>
    <r>
      <t>(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) 3+4</t>
    </r>
  </si>
  <si>
    <r>
      <t>(</t>
    </r>
    <r>
      <rPr>
        <b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) 3*0,04</t>
    </r>
  </si>
  <si>
    <r>
      <t>(</t>
    </r>
    <r>
      <rPr>
        <b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) 3*0,02</t>
    </r>
  </si>
  <si>
    <r>
      <t>(</t>
    </r>
    <r>
      <rPr>
        <b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) (5+6+7)</t>
    </r>
  </si>
  <si>
    <t>razlika do minimalne osnove</t>
  </si>
  <si>
    <t>dodatni prispevki v breme delavca (DPDEL)</t>
  </si>
  <si>
    <t>22,10% prispevki v breme delavca</t>
  </si>
  <si>
    <t>mes. dohodninska lestvica</t>
  </si>
  <si>
    <t>xxxxxxxxxxxxxxxxxxxxxxxx</t>
  </si>
  <si>
    <t>xxxxxxxxxxxxxxxxxxxxxxxxxxxxxxxxxxxxxxxxxxxxxxxxxxxxxxxxxxxxxxxxxxxxxxxxxxxxxxxxxxxxxxxxxxxxxxxxxxxxxxxxxxxx</t>
  </si>
  <si>
    <t>xxxxxxx</t>
  </si>
  <si>
    <r>
      <t xml:space="preserve">(12) </t>
    </r>
    <r>
      <rPr>
        <sz val="11"/>
        <color theme="1"/>
        <rFont val="Calibri"/>
        <family val="2"/>
        <charset val="238"/>
        <scheme val="minor"/>
      </rPr>
      <t>8-10-11</t>
    </r>
  </si>
  <si>
    <r>
      <rPr>
        <b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 xml:space="preserve"> (8-9-13)</t>
    </r>
  </si>
  <si>
    <t>dodatni prispevki v breme delodajalca (DPDELO)</t>
  </si>
  <si>
    <t>xxxxxx</t>
  </si>
  <si>
    <r>
      <t xml:space="preserve">(9) </t>
    </r>
    <r>
      <rPr>
        <sz val="11"/>
        <color rgb="FFFF0000"/>
        <rFont val="Calibri"/>
        <family val="2"/>
        <charset val="238"/>
        <scheme val="minor"/>
      </rPr>
      <t>(8*0,221)+DPDEL</t>
    </r>
  </si>
  <si>
    <r>
      <t xml:space="preserve">15 </t>
    </r>
    <r>
      <rPr>
        <sz val="11"/>
        <color rgb="FF00B050"/>
        <rFont val="Calibri"/>
        <family val="2"/>
        <charset val="238"/>
        <scheme val="minor"/>
      </rPr>
      <t>(8*0,221)+DPDELO</t>
    </r>
  </si>
  <si>
    <r>
      <t xml:space="preserve">16 </t>
    </r>
    <r>
      <rPr>
        <sz val="11"/>
        <color theme="1"/>
        <rFont val="Calibri"/>
        <family val="2"/>
        <charset val="238"/>
        <scheme val="minor"/>
      </rPr>
      <t>(8+15)</t>
    </r>
  </si>
  <si>
    <t>povečanje plače na leto v %</t>
  </si>
  <si>
    <t>število delovnih let</t>
  </si>
  <si>
    <t>2 DODATEK NA DELOVNO DOBO</t>
  </si>
  <si>
    <t>1+(2-(3*4))</t>
  </si>
  <si>
    <t>1 SPLOŠNA OLAJŠAVA DO 1.109,74</t>
  </si>
  <si>
    <t>1*2</t>
  </si>
  <si>
    <t>(3) 1-2</t>
  </si>
  <si>
    <t>3*O,3796</t>
  </si>
  <si>
    <t>3*0,0024</t>
  </si>
  <si>
    <t>4 DOHODNINSKA LESTVICA 2020</t>
  </si>
  <si>
    <t>3 DODATNI PRISPEVKI V BREME DELODAJALCA IN DELAVCA</t>
  </si>
  <si>
    <t>5 OSEBNA OLAJŠAVE, POSEBNA OSEBNA OLAJŠAVA, POSEBNA OLAJŠAVA</t>
  </si>
  <si>
    <t>xxxxxxxxxx</t>
  </si>
  <si>
    <t>xxxx</t>
  </si>
  <si>
    <t>xxxxx</t>
  </si>
  <si>
    <r>
      <t>(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) 1-3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</si>
</sst>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_-* #,##0.00000\ _€_-;\-* #,##0.000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C00FF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2" fillId="0" borderId="0" xfId="0" applyFont="1"/>
    <xf numFmtId="0" fontId="0" fillId="3" borderId="0" xfId="0" applyFill="1"/>
    <xf numFmtId="43" fontId="0" fillId="0" borderId="0" xfId="1" applyFont="1"/>
    <xf numFmtId="0" fontId="0" fillId="4" borderId="0" xfId="0" applyFill="1"/>
    <xf numFmtId="2" fontId="0" fillId="4" borderId="0" xfId="0" applyNumberFormat="1" applyFill="1"/>
    <xf numFmtId="8" fontId="0" fillId="0" borderId="0" xfId="0" applyNumberFormat="1"/>
    <xf numFmtId="8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8" borderId="0" xfId="0" applyFill="1"/>
    <xf numFmtId="8" fontId="0" fillId="6" borderId="0" xfId="0" applyNumberFormat="1" applyFill="1"/>
    <xf numFmtId="8" fontId="0" fillId="3" borderId="0" xfId="0" applyNumberFormat="1" applyFill="1"/>
    <xf numFmtId="8" fontId="0" fillId="5" borderId="0" xfId="0" applyNumberFormat="1" applyFill="1"/>
    <xf numFmtId="0" fontId="0" fillId="7" borderId="0" xfId="0" applyFill="1" applyBorder="1"/>
    <xf numFmtId="0" fontId="0" fillId="0" borderId="0" xfId="0" applyBorder="1"/>
    <xf numFmtId="0" fontId="0" fillId="2" borderId="0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8" fontId="0" fillId="7" borderId="4" xfId="0" applyNumberFormat="1" applyFill="1" applyBorder="1"/>
    <xf numFmtId="0" fontId="0" fillId="7" borderId="5" xfId="0" applyFill="1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10" fontId="2" fillId="0" borderId="4" xfId="0" applyNumberFormat="1" applyFont="1" applyBorder="1"/>
    <xf numFmtId="39" fontId="3" fillId="0" borderId="4" xfId="1" applyNumberFormat="1" applyFont="1" applyBorder="1"/>
    <xf numFmtId="2" fontId="3" fillId="0" borderId="6" xfId="0" applyNumberFormat="1" applyFont="1" applyBorder="1"/>
    <xf numFmtId="0" fontId="0" fillId="0" borderId="7" xfId="0" applyBorder="1"/>
    <xf numFmtId="0" fontId="0" fillId="0" borderId="8" xfId="0" applyBorder="1"/>
    <xf numFmtId="2" fontId="3" fillId="9" borderId="6" xfId="0" applyNumberFormat="1" applyFont="1" applyFill="1" applyBorder="1"/>
    <xf numFmtId="8" fontId="3" fillId="8" borderId="0" xfId="0" applyNumberFormat="1" applyFont="1" applyFill="1"/>
    <xf numFmtId="2" fontId="0" fillId="0" borderId="0" xfId="0" applyNumberFormat="1" applyFill="1"/>
    <xf numFmtId="0" fontId="0" fillId="0" borderId="0" xfId="0" applyFill="1"/>
    <xf numFmtId="10" fontId="6" fillId="0" borderId="0" xfId="0" applyNumberFormat="1" applyFont="1" applyBorder="1"/>
    <xf numFmtId="10" fontId="6" fillId="0" borderId="0" xfId="0" applyNumberFormat="1" applyFont="1"/>
    <xf numFmtId="0" fontId="3" fillId="2" borderId="0" xfId="0" applyFont="1" applyFill="1"/>
    <xf numFmtId="0" fontId="0" fillId="5" borderId="9" xfId="0" applyFill="1" applyBorder="1"/>
    <xf numFmtId="0" fontId="0" fillId="0" borderId="9" xfId="0" applyBorder="1"/>
    <xf numFmtId="0" fontId="0" fillId="0" borderId="9" xfId="0" quotePrefix="1" applyBorder="1"/>
    <xf numFmtId="4" fontId="0" fillId="0" borderId="9" xfId="0" applyNumberFormat="1" applyBorder="1"/>
    <xf numFmtId="2" fontId="0" fillId="0" borderId="9" xfId="0" applyNumberFormat="1" applyBorder="1"/>
    <xf numFmtId="0" fontId="0" fillId="0" borderId="9" xfId="0" quotePrefix="1" applyBorder="1" applyAlignment="1">
      <alignment horizontal="right"/>
    </xf>
    <xf numFmtId="0" fontId="0" fillId="0" borderId="9" xfId="0" applyBorder="1" applyAlignment="1">
      <alignment horizontal="right"/>
    </xf>
    <xf numFmtId="9" fontId="0" fillId="0" borderId="9" xfId="0" applyNumberFormat="1" applyBorder="1"/>
    <xf numFmtId="0" fontId="4" fillId="3" borderId="9" xfId="0" applyFont="1" applyFill="1" applyBorder="1"/>
    <xf numFmtId="0" fontId="3" fillId="0" borderId="9" xfId="0" applyFont="1" applyBorder="1"/>
    <xf numFmtId="0" fontId="3" fillId="0" borderId="0" xfId="0" applyFont="1"/>
    <xf numFmtId="0" fontId="8" fillId="0" borderId="0" xfId="0" applyFont="1"/>
    <xf numFmtId="10" fontId="0" fillId="0" borderId="9" xfId="0" applyNumberFormat="1" applyBorder="1"/>
    <xf numFmtId="0" fontId="3" fillId="0" borderId="9" xfId="0" quotePrefix="1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1" xfId="0" applyBorder="1" applyAlignment="1"/>
    <xf numFmtId="0" fontId="0" fillId="0" borderId="10" xfId="0" applyBorder="1" applyAlignment="1"/>
    <xf numFmtId="0" fontId="11" fillId="0" borderId="9" xfId="0" applyFont="1" applyBorder="1"/>
    <xf numFmtId="0" fontId="12" fillId="0" borderId="9" xfId="0" applyFont="1" applyBorder="1"/>
    <xf numFmtId="10" fontId="2" fillId="0" borderId="9" xfId="0" applyNumberFormat="1" applyFont="1" applyBorder="1"/>
    <xf numFmtId="10" fontId="2" fillId="0" borderId="0" xfId="0" applyNumberFormat="1" applyFont="1"/>
    <xf numFmtId="10" fontId="6" fillId="0" borderId="9" xfId="0" applyNumberFormat="1" applyFont="1" applyBorder="1"/>
    <xf numFmtId="0" fontId="11" fillId="0" borderId="9" xfId="0" quotePrefix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43" fontId="0" fillId="5" borderId="9" xfId="1" applyFont="1" applyFill="1" applyBorder="1"/>
    <xf numFmtId="43" fontId="0" fillId="0" borderId="9" xfId="1" applyFont="1" applyBorder="1"/>
    <xf numFmtId="43" fontId="5" fillId="3" borderId="9" xfId="1" applyFont="1" applyFill="1" applyBorder="1"/>
    <xf numFmtId="43" fontId="0" fillId="0" borderId="10" xfId="1" applyFont="1" applyBorder="1"/>
    <xf numFmtId="43" fontId="5" fillId="3" borderId="10" xfId="1" applyFont="1" applyFill="1" applyBorder="1"/>
    <xf numFmtId="43" fontId="5" fillId="10" borderId="10" xfId="1" applyFont="1" applyFill="1" applyBorder="1"/>
    <xf numFmtId="164" fontId="0" fillId="0" borderId="10" xfId="1" applyNumberFormat="1" applyFont="1" applyBorder="1"/>
    <xf numFmtId="2" fontId="4" fillId="10" borderId="9" xfId="0" applyNumberFormat="1" applyFont="1" applyFill="1" applyBorder="1"/>
    <xf numFmtId="9" fontId="5" fillId="10" borderId="9" xfId="2" applyFont="1" applyFill="1" applyBorder="1"/>
    <xf numFmtId="0" fontId="0" fillId="0" borderId="12" xfId="0" applyBorder="1" applyAlignment="1"/>
    <xf numFmtId="16" fontId="0" fillId="0" borderId="9" xfId="0" quotePrefix="1" applyNumberFormat="1" applyBorder="1" applyAlignment="1">
      <alignment horizontal="right"/>
    </xf>
    <xf numFmtId="0" fontId="7" fillId="0" borderId="9" xfId="0" quotePrefix="1" applyFont="1" applyBorder="1"/>
    <xf numFmtId="0" fontId="0" fillId="11" borderId="9" xfId="0" applyFill="1" applyBorder="1"/>
    <xf numFmtId="0" fontId="5" fillId="11" borderId="9" xfId="0" applyFont="1" applyFill="1" applyBorder="1"/>
    <xf numFmtId="0" fontId="0" fillId="0" borderId="9" xfId="0" applyFont="1" applyBorder="1"/>
    <xf numFmtId="0" fontId="0" fillId="8" borderId="9" xfId="0" applyFill="1" applyBorder="1"/>
    <xf numFmtId="43" fontId="0" fillId="8" borderId="9" xfId="1" applyFont="1" applyFill="1" applyBorder="1"/>
    <xf numFmtId="2" fontId="4" fillId="3" borderId="9" xfId="0" applyNumberFormat="1" applyFont="1" applyFill="1" applyBorder="1"/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0" fillId="0" borderId="12" xfId="0" applyFont="1" applyBorder="1" applyAlignment="1"/>
    <xf numFmtId="0" fontId="0" fillId="0" borderId="10" xfId="0" applyFont="1" applyBorder="1" applyAlignment="1"/>
    <xf numFmtId="0" fontId="0" fillId="0" borderId="11" xfId="0" quotePrefix="1" applyBorder="1" applyAlignment="1">
      <alignment horizontal="right"/>
    </xf>
    <xf numFmtId="0" fontId="0" fillId="0" borderId="12" xfId="0" applyBorder="1" applyAlignment="1">
      <alignment horizontal="right"/>
    </xf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colors>
    <mruColors>
      <color rgb="FFFF9900"/>
      <color rgb="FFCC00FF"/>
      <color rgb="FFDF89C2"/>
      <color rgb="FFEE7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60615</xdr:rowOff>
    </xdr:from>
    <xdr:to>
      <xdr:col>5</xdr:col>
      <xdr:colOff>528205</xdr:colOff>
      <xdr:row>6</xdr:row>
      <xdr:rowOff>77932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D5C1FF1-3471-4E94-A4C8-54B306AFFC8E}"/>
            </a:ext>
          </a:extLst>
        </xdr:cNvPr>
        <xdr:cNvSpPr txBox="1"/>
      </xdr:nvSpPr>
      <xdr:spPr>
        <a:xfrm>
          <a:off x="51955" y="60615"/>
          <a:ext cx="6347114" cy="11603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1. naloga:</a:t>
          </a:r>
          <a:r>
            <a:rPr lang="sl-SI" sz="1100" b="1" baseline="0"/>
            <a:t> </a:t>
          </a:r>
          <a:r>
            <a:rPr lang="sl-SI" sz="1100" b="1"/>
            <a:t>Na osnovi podatkov izdelajte obračun plače z dodatki ob upoštevanju</a:t>
          </a:r>
          <a:r>
            <a:rPr lang="sl-SI" sz="1100" b="1" baseline="0"/>
            <a:t> dodatne splošne olajšave</a:t>
          </a:r>
          <a:endParaRPr lang="sl-SI" sz="1100" b="1"/>
        </a:p>
        <a:p>
          <a:r>
            <a:rPr lang="sl-SI" sz="1100"/>
            <a:t>Delavec je prejel za mesec september 2020 bruto plačo 880,00 €. </a:t>
          </a:r>
        </a:p>
        <a:p>
          <a:r>
            <a:rPr lang="sl-SI" sz="1100"/>
            <a:t>Delovna doba delavca je bila 8 let. </a:t>
          </a:r>
        </a:p>
        <a:p>
          <a:r>
            <a:rPr lang="sl-SI" sz="1100"/>
            <a:t>Delavcu pripada 2 % dodatek za težje delovne pogoje. </a:t>
          </a:r>
        </a:p>
        <a:p>
          <a:r>
            <a:rPr lang="sl-SI" sz="1100"/>
            <a:t>Ima 1 otroka kot vzdrževanega</a:t>
          </a:r>
          <a:r>
            <a:rPr lang="sl-SI" sz="1100" baseline="0"/>
            <a:t> družinskega člana (</a:t>
          </a:r>
          <a:r>
            <a:rPr lang="sl-SI" sz="1100"/>
            <a:t>VDČ). </a:t>
          </a:r>
        </a:p>
      </xdr:txBody>
    </xdr:sp>
    <xdr:clientData/>
  </xdr:twoCellAnchor>
  <xdr:twoCellAnchor>
    <xdr:from>
      <xdr:col>21</xdr:col>
      <xdr:colOff>225127</xdr:colOff>
      <xdr:row>13</xdr:row>
      <xdr:rowOff>24444</xdr:rowOff>
    </xdr:from>
    <xdr:to>
      <xdr:col>23</xdr:col>
      <xdr:colOff>294403</xdr:colOff>
      <xdr:row>27</xdr:row>
      <xdr:rowOff>379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A784BBBC-FAA2-4F80-BB9E-6B539A735FC9}"/>
            </a:ext>
          </a:extLst>
        </xdr:cNvPr>
        <xdr:cNvGrpSpPr/>
      </xdr:nvGrpSpPr>
      <xdr:grpSpPr>
        <a:xfrm>
          <a:off x="18114809" y="2500944"/>
          <a:ext cx="1281549" cy="2642935"/>
          <a:chOff x="9828067" y="2484939"/>
          <a:chExt cx="1281549" cy="2649747"/>
        </a:xfrm>
      </xdr:grpSpPr>
      <xdr:pic>
        <xdr:nvPicPr>
          <xdr:cNvPr id="7" name="Slika 6">
            <a:extLst>
              <a:ext uri="{FF2B5EF4-FFF2-40B4-BE49-F238E27FC236}">
                <a16:creationId xmlns:a16="http://schemas.microsoft.com/office/drawing/2014/main" id="{3BC83AAA-C6A9-40E1-B6AE-DAEFEE8E32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22480" y="2484939"/>
            <a:ext cx="771429" cy="1695238"/>
          </a:xfrm>
          <a:prstGeom prst="rect">
            <a:avLst/>
          </a:prstGeom>
        </xdr:spPr>
      </xdr:pic>
      <xdr:sp macro="" textlink="">
        <xdr:nvSpPr>
          <xdr:cNvPr id="8" name="PoljeZBesedilom 7">
            <a:extLst>
              <a:ext uri="{FF2B5EF4-FFF2-40B4-BE49-F238E27FC236}">
                <a16:creationId xmlns:a16="http://schemas.microsoft.com/office/drawing/2014/main" id="{A31C7D7C-EA65-44B9-97E1-994266CA0732}"/>
              </a:ext>
            </a:extLst>
          </xdr:cNvPr>
          <xdr:cNvSpPr txBox="1"/>
        </xdr:nvSpPr>
        <xdr:spPr>
          <a:xfrm>
            <a:off x="9828067" y="4918209"/>
            <a:ext cx="1281549" cy="216477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00B05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 b="1">
                <a:solidFill>
                  <a:srgbClr val="00B050"/>
                </a:solidFill>
              </a:rPr>
              <a:t>(plača delodajalec)</a:t>
            </a:r>
          </a:p>
        </xdr:txBody>
      </xdr:sp>
      <xdr:cxnSp macro="">
        <xdr:nvCxnSpPr>
          <xdr:cNvPr id="10" name="Raven puščični povezovalnik 9">
            <a:extLst>
              <a:ext uri="{FF2B5EF4-FFF2-40B4-BE49-F238E27FC236}">
                <a16:creationId xmlns:a16="http://schemas.microsoft.com/office/drawing/2014/main" id="{FA9EDFD0-DC2E-4947-8704-9FDE0B88B293}"/>
              </a:ext>
            </a:extLst>
          </xdr:cNvPr>
          <xdr:cNvCxnSpPr/>
        </xdr:nvCxnSpPr>
        <xdr:spPr>
          <a:xfrm flipV="1">
            <a:off x="10512134" y="4216844"/>
            <a:ext cx="0" cy="606136"/>
          </a:xfrm>
          <a:prstGeom prst="straightConnector1">
            <a:avLst/>
          </a:prstGeom>
          <a:ln w="5715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727365</xdr:colOff>
      <xdr:row>20</xdr:row>
      <xdr:rowOff>164522</xdr:rowOff>
    </xdr:from>
    <xdr:to>
      <xdr:col>13</xdr:col>
      <xdr:colOff>296835</xdr:colOff>
      <xdr:row>27</xdr:row>
      <xdr:rowOff>134042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3F7B4F82-75E9-4CB1-91AF-DEF69D58E56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06" y="3974522"/>
          <a:ext cx="5760720" cy="1303020"/>
        </a:xfrm>
        <a:prstGeom prst="rect">
          <a:avLst/>
        </a:prstGeom>
      </xdr:spPr>
    </xdr:pic>
    <xdr:clientData/>
  </xdr:twoCellAnchor>
  <xdr:twoCellAnchor editAs="oneCell">
    <xdr:from>
      <xdr:col>6</xdr:col>
      <xdr:colOff>536863</xdr:colOff>
      <xdr:row>29</xdr:row>
      <xdr:rowOff>164522</xdr:rowOff>
    </xdr:from>
    <xdr:to>
      <xdr:col>13</xdr:col>
      <xdr:colOff>106333</xdr:colOff>
      <xdr:row>49</xdr:row>
      <xdr:rowOff>114992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4EE38E79-3536-4DFC-BB75-2C091583F179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86204" y="5689022"/>
          <a:ext cx="5760720" cy="3760470"/>
        </a:xfrm>
        <a:prstGeom prst="rect">
          <a:avLst/>
        </a:prstGeom>
      </xdr:spPr>
    </xdr:pic>
    <xdr:clientData/>
  </xdr:twoCellAnchor>
  <xdr:twoCellAnchor editAs="oneCell">
    <xdr:from>
      <xdr:col>6</xdr:col>
      <xdr:colOff>675409</xdr:colOff>
      <xdr:row>49</xdr:row>
      <xdr:rowOff>164523</xdr:rowOff>
    </xdr:from>
    <xdr:to>
      <xdr:col>13</xdr:col>
      <xdr:colOff>244879</xdr:colOff>
      <xdr:row>56</xdr:row>
      <xdr:rowOff>62923</xdr:rowOff>
    </xdr:to>
    <xdr:pic>
      <xdr:nvPicPr>
        <xdr:cNvPr id="22" name="Slika 21">
          <a:extLst>
            <a:ext uri="{FF2B5EF4-FFF2-40B4-BE49-F238E27FC236}">
              <a16:creationId xmlns:a16="http://schemas.microsoft.com/office/drawing/2014/main" id="{9BB3AE94-0746-411D-86F2-A437E639C7ED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24750" y="9499023"/>
          <a:ext cx="5760720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A16" zoomScale="110" zoomScaleNormal="110" workbookViewId="0">
      <selection activeCell="A2" sqref="A2"/>
    </sheetView>
  </sheetViews>
  <sheetFormatPr defaultRowHeight="15" x14ac:dyDescent="0.25"/>
  <cols>
    <col min="1" max="1" width="9.7109375" customWidth="1"/>
    <col min="2" max="2" width="20" customWidth="1"/>
    <col min="3" max="3" width="14.7109375" bestFit="1" customWidth="1"/>
    <col min="7" max="7" width="9.5703125" bestFit="1" customWidth="1"/>
    <col min="9" max="9" width="13.140625" customWidth="1"/>
  </cols>
  <sheetData>
    <row r="1" spans="1:7" x14ac:dyDescent="0.25">
      <c r="A1" t="s">
        <v>47</v>
      </c>
      <c r="D1" s="2"/>
    </row>
    <row r="2" spans="1:7" x14ac:dyDescent="0.25">
      <c r="A2" t="s">
        <v>41</v>
      </c>
      <c r="G2" s="13"/>
    </row>
    <row r="3" spans="1:7" x14ac:dyDescent="0.25">
      <c r="A3" t="s">
        <v>42</v>
      </c>
      <c r="G3" s="13"/>
    </row>
    <row r="4" spans="1:7" x14ac:dyDescent="0.25">
      <c r="A4" t="s">
        <v>44</v>
      </c>
      <c r="G4" s="34"/>
    </row>
    <row r="5" spans="1:7" x14ac:dyDescent="0.25">
      <c r="A5" t="s">
        <v>45</v>
      </c>
    </row>
    <row r="6" spans="1:7" x14ac:dyDescent="0.25">
      <c r="A6" t="s">
        <v>46</v>
      </c>
    </row>
    <row r="7" spans="1:7" x14ac:dyDescent="0.25">
      <c r="A7" t="s">
        <v>43</v>
      </c>
    </row>
    <row r="9" spans="1:7" x14ac:dyDescent="0.25">
      <c r="A9" s="5" t="s">
        <v>39</v>
      </c>
    </row>
    <row r="10" spans="1:7" x14ac:dyDescent="0.25">
      <c r="A10" t="s">
        <v>5</v>
      </c>
    </row>
    <row r="11" spans="1:7" x14ac:dyDescent="0.25">
      <c r="A11" t="s">
        <v>6</v>
      </c>
    </row>
    <row r="12" spans="1:7" x14ac:dyDescent="0.25">
      <c r="A12" t="s">
        <v>40</v>
      </c>
    </row>
    <row r="13" spans="1:7" x14ac:dyDescent="0.25">
      <c r="A13" s="4" t="s">
        <v>29</v>
      </c>
    </row>
    <row r="14" spans="1:7" x14ac:dyDescent="0.25">
      <c r="A14" s="11" t="s">
        <v>7</v>
      </c>
      <c r="B14" s="11"/>
    </row>
    <row r="15" spans="1:7" x14ac:dyDescent="0.25">
      <c r="A15" t="s">
        <v>8</v>
      </c>
      <c r="C15" s="14">
        <v>940.58</v>
      </c>
    </row>
    <row r="16" spans="1:7" x14ac:dyDescent="0.25">
      <c r="A16" t="s">
        <v>9</v>
      </c>
      <c r="C16" s="14">
        <v>1017.23</v>
      </c>
      <c r="D16" t="s">
        <v>48</v>
      </c>
    </row>
    <row r="17" spans="1:11" x14ac:dyDescent="0.25">
      <c r="C17" s="9"/>
    </row>
    <row r="18" spans="1:11" x14ac:dyDescent="0.25">
      <c r="A18" t="s">
        <v>32</v>
      </c>
      <c r="C18" s="9">
        <v>880</v>
      </c>
    </row>
    <row r="19" spans="1:11" x14ac:dyDescent="0.25">
      <c r="A19" t="s">
        <v>10</v>
      </c>
      <c r="C19" s="9">
        <f>+C15-C18</f>
        <v>60.580000000000041</v>
      </c>
    </row>
    <row r="20" spans="1:11" x14ac:dyDescent="0.25">
      <c r="A20" s="11" t="s">
        <v>20</v>
      </c>
      <c r="B20" s="11"/>
      <c r="C20" s="16">
        <f>+C18+C19</f>
        <v>940.58</v>
      </c>
    </row>
    <row r="21" spans="1:11" x14ac:dyDescent="0.25">
      <c r="A21" t="s">
        <v>21</v>
      </c>
      <c r="C21" s="9">
        <f>+C18*0.04</f>
        <v>35.200000000000003</v>
      </c>
      <c r="D21" t="s">
        <v>19</v>
      </c>
      <c r="G21" s="6"/>
    </row>
    <row r="22" spans="1:11" ht="15.75" thickBot="1" x14ac:dyDescent="0.3">
      <c r="A22" t="s">
        <v>22</v>
      </c>
      <c r="C22" s="9">
        <f>+C18*0.02</f>
        <v>17.600000000000001</v>
      </c>
      <c r="D22" t="s">
        <v>19</v>
      </c>
    </row>
    <row r="23" spans="1:11" x14ac:dyDescent="0.25">
      <c r="A23" s="5" t="s">
        <v>33</v>
      </c>
      <c r="B23" s="5"/>
      <c r="C23" s="15">
        <f>+C20+C21+C22</f>
        <v>993.38000000000011</v>
      </c>
      <c r="E23" s="4"/>
      <c r="G23" s="20" t="s">
        <v>34</v>
      </c>
      <c r="H23" s="21"/>
      <c r="I23" s="21"/>
      <c r="J23" s="21"/>
      <c r="K23" s="22"/>
    </row>
    <row r="24" spans="1:11" x14ac:dyDescent="0.25">
      <c r="A24" s="1" t="s">
        <v>11</v>
      </c>
      <c r="C24" s="2">
        <f>+(C23*22.1/100)+G32</f>
        <v>219.59422000000004</v>
      </c>
      <c r="D24" s="4" t="s">
        <v>37</v>
      </c>
      <c r="G24" s="23">
        <f>1017.23-C23</f>
        <v>23.849999999999909</v>
      </c>
      <c r="H24" s="17" t="s">
        <v>35</v>
      </c>
      <c r="I24" s="17"/>
      <c r="J24" s="17"/>
      <c r="K24" s="24"/>
    </row>
    <row r="25" spans="1:11" x14ac:dyDescent="0.25">
      <c r="A25" s="1" t="s">
        <v>1</v>
      </c>
      <c r="C25">
        <v>455.07</v>
      </c>
      <c r="D25" s="3" t="s">
        <v>12</v>
      </c>
      <c r="E25" s="3"/>
      <c r="F25" s="3"/>
      <c r="G25" s="25"/>
      <c r="H25" s="18"/>
      <c r="I25" s="18"/>
      <c r="J25" s="18"/>
      <c r="K25" s="26"/>
    </row>
    <row r="26" spans="1:11" x14ac:dyDescent="0.25">
      <c r="A26" s="1" t="s">
        <v>0</v>
      </c>
      <c r="C26">
        <v>203.08</v>
      </c>
      <c r="D26" t="s">
        <v>13</v>
      </c>
      <c r="G26" s="27" t="s">
        <v>36</v>
      </c>
      <c r="H26" s="19"/>
      <c r="I26" s="19"/>
      <c r="J26" s="18"/>
      <c r="K26" s="26"/>
    </row>
    <row r="27" spans="1:11" x14ac:dyDescent="0.25">
      <c r="A27" t="s">
        <v>3</v>
      </c>
      <c r="C27" s="2">
        <f>+C23-C24-C25-C26</f>
        <v>115.63578000000004</v>
      </c>
      <c r="E27">
        <f>291.67+(1558.37-(1.40427*993.38))</f>
        <v>455.06626739999996</v>
      </c>
      <c r="G27" s="28">
        <v>0.37959999999999999</v>
      </c>
      <c r="H27" s="18"/>
      <c r="I27" s="18"/>
      <c r="J27" s="18"/>
      <c r="K27" s="26"/>
    </row>
    <row r="28" spans="1:11" x14ac:dyDescent="0.25">
      <c r="A28" t="s">
        <v>15</v>
      </c>
      <c r="C28" s="2">
        <f>+C27*0.16</f>
        <v>18.501724800000005</v>
      </c>
      <c r="G28" s="29">
        <f>23.85*37.96/100</f>
        <v>9.0534600000000012</v>
      </c>
      <c r="H28" s="18" t="s">
        <v>28</v>
      </c>
      <c r="I28" s="18"/>
      <c r="J28" s="18"/>
      <c r="K28" s="26"/>
    </row>
    <row r="29" spans="1:11" x14ac:dyDescent="0.25">
      <c r="A29" s="7" t="s">
        <v>2</v>
      </c>
      <c r="B29" s="7"/>
      <c r="C29" s="8">
        <f>+C23-C24-C28</f>
        <v>755.28405520000001</v>
      </c>
      <c r="D29" t="s">
        <v>17</v>
      </c>
      <c r="G29" s="25"/>
      <c r="H29" s="18"/>
      <c r="I29" s="18"/>
      <c r="J29" s="18"/>
      <c r="K29" s="26"/>
    </row>
    <row r="30" spans="1:11" x14ac:dyDescent="0.25">
      <c r="A30" s="1" t="s">
        <v>16</v>
      </c>
      <c r="C30" s="2">
        <f>(+C23*16.1/100)+G28</f>
        <v>168.98764000000003</v>
      </c>
      <c r="D30" s="4" t="s">
        <v>37</v>
      </c>
      <c r="G30" s="27" t="s">
        <v>26</v>
      </c>
      <c r="H30" s="19" t="s">
        <v>27</v>
      </c>
      <c r="I30" s="18"/>
      <c r="J30" s="18"/>
      <c r="K30" s="26"/>
    </row>
    <row r="31" spans="1:11" x14ac:dyDescent="0.25">
      <c r="A31" s="11" t="s">
        <v>4</v>
      </c>
      <c r="B31" s="11"/>
      <c r="C31" s="12">
        <f>+C23+C30</f>
        <v>1162.3676400000002</v>
      </c>
      <c r="G31" s="28">
        <v>2.3999999999999998E-3</v>
      </c>
      <c r="H31" s="18"/>
      <c r="I31" s="18"/>
      <c r="J31" s="18"/>
      <c r="K31" s="26"/>
    </row>
    <row r="32" spans="1:11" ht="15.75" thickBot="1" x14ac:dyDescent="0.3">
      <c r="G32" s="30">
        <f>23.85*0.24/100</f>
        <v>5.7239999999999999E-2</v>
      </c>
      <c r="H32" s="31" t="s">
        <v>28</v>
      </c>
      <c r="I32" s="31"/>
      <c r="J32" s="31"/>
      <c r="K32" s="32"/>
    </row>
    <row r="33" spans="1:9" x14ac:dyDescent="0.25">
      <c r="A33" s="4" t="s">
        <v>23</v>
      </c>
      <c r="B33" s="4"/>
    </row>
    <row r="35" spans="1:9" x14ac:dyDescent="0.25">
      <c r="A35" t="s">
        <v>18</v>
      </c>
      <c r="C35" s="9">
        <v>880</v>
      </c>
    </row>
    <row r="36" spans="1:9" ht="15.75" thickBot="1" x14ac:dyDescent="0.3">
      <c r="A36" t="s">
        <v>10</v>
      </c>
      <c r="C36" s="9">
        <f>+C15-C35</f>
        <v>60.580000000000041</v>
      </c>
      <c r="F36" s="36"/>
    </row>
    <row r="37" spans="1:9" x14ac:dyDescent="0.25">
      <c r="A37" s="11" t="s">
        <v>20</v>
      </c>
      <c r="B37" s="11"/>
      <c r="C37" s="9">
        <f>+C35+C36</f>
        <v>940.58</v>
      </c>
      <c r="E37" s="20" t="s">
        <v>34</v>
      </c>
      <c r="F37" s="21"/>
      <c r="G37" s="21"/>
      <c r="H37" s="21"/>
      <c r="I37" s="22"/>
    </row>
    <row r="38" spans="1:9" x14ac:dyDescent="0.25">
      <c r="A38" t="s">
        <v>24</v>
      </c>
      <c r="C38" s="9">
        <v>0</v>
      </c>
      <c r="E38" s="23">
        <f>1017.23-940.58</f>
        <v>76.649999999999977</v>
      </c>
      <c r="F38" s="17" t="s">
        <v>38</v>
      </c>
      <c r="G38" s="17"/>
      <c r="H38" s="17"/>
      <c r="I38" s="24"/>
    </row>
    <row r="39" spans="1:9" x14ac:dyDescent="0.25">
      <c r="A39" t="s">
        <v>25</v>
      </c>
      <c r="C39" s="9">
        <v>0</v>
      </c>
      <c r="E39" s="25"/>
      <c r="F39" s="18"/>
      <c r="G39" s="18"/>
      <c r="H39" s="18"/>
      <c r="I39" s="26"/>
    </row>
    <row r="40" spans="1:9" x14ac:dyDescent="0.25">
      <c r="A40" s="7" t="s">
        <v>14</v>
      </c>
      <c r="B40" s="7"/>
      <c r="C40" s="10">
        <f>+C37+C38+C39</f>
        <v>940.58</v>
      </c>
      <c r="E40" s="27" t="s">
        <v>36</v>
      </c>
      <c r="F40" s="19"/>
      <c r="G40" s="19"/>
      <c r="H40" s="18"/>
      <c r="I40" s="26"/>
    </row>
    <row r="41" spans="1:9" x14ac:dyDescent="0.25">
      <c r="A41" s="1" t="s">
        <v>30</v>
      </c>
      <c r="C41" s="2">
        <f>+(940.58*22.1/100)+E46</f>
        <v>208.05214000000004</v>
      </c>
      <c r="D41" s="2"/>
      <c r="E41" s="28">
        <v>0.37959999999999999</v>
      </c>
      <c r="F41" s="18"/>
      <c r="G41" s="18"/>
      <c r="H41" s="18"/>
      <c r="I41" s="26"/>
    </row>
    <row r="42" spans="1:9" x14ac:dyDescent="0.25">
      <c r="A42" s="1" t="s">
        <v>1</v>
      </c>
      <c r="C42" s="9">
        <v>529.21</v>
      </c>
      <c r="D42">
        <f>291.67+(1558.37-(1.40427*940.58))</f>
        <v>529.21172339999998</v>
      </c>
      <c r="E42" s="29">
        <f>76.65*37.96/100</f>
        <v>29.096340000000005</v>
      </c>
      <c r="F42" s="18" t="s">
        <v>28</v>
      </c>
      <c r="G42" s="18"/>
      <c r="H42" s="18"/>
      <c r="I42" s="26"/>
    </row>
    <row r="43" spans="1:9" x14ac:dyDescent="0.25">
      <c r="A43" s="1" t="s">
        <v>0</v>
      </c>
      <c r="C43">
        <v>203.08</v>
      </c>
      <c r="D43" s="2"/>
      <c r="E43" s="25"/>
      <c r="F43" s="18"/>
      <c r="G43" s="18"/>
      <c r="H43" s="18"/>
      <c r="I43" s="26"/>
    </row>
    <row r="44" spans="1:9" x14ac:dyDescent="0.25">
      <c r="A44" t="s">
        <v>3</v>
      </c>
      <c r="C44" s="2">
        <f>+C40-C41-C42-C43</f>
        <v>0.23785999999998353</v>
      </c>
      <c r="D44" s="9"/>
      <c r="E44" s="27" t="s">
        <v>26</v>
      </c>
      <c r="F44" s="19" t="s">
        <v>27</v>
      </c>
      <c r="G44" s="18"/>
      <c r="H44" s="18"/>
      <c r="I44" s="26"/>
    </row>
    <row r="45" spans="1:9" x14ac:dyDescent="0.25">
      <c r="A45" t="s">
        <v>15</v>
      </c>
      <c r="C45" s="2">
        <f>+C44*0.16</f>
        <v>3.8057599999997367E-2</v>
      </c>
      <c r="E45" s="28">
        <v>2.3999999999999998E-3</v>
      </c>
      <c r="F45" s="18"/>
      <c r="G45" s="18"/>
      <c r="H45" s="18"/>
      <c r="I45" s="26"/>
    </row>
    <row r="46" spans="1:9" ht="15.75" thickBot="1" x14ac:dyDescent="0.3">
      <c r="A46" s="7" t="s">
        <v>2</v>
      </c>
      <c r="B46" s="7"/>
      <c r="C46" s="8">
        <f>C40-C41</f>
        <v>732.52786000000003</v>
      </c>
      <c r="E46" s="33">
        <f>76.65*0.24/100</f>
        <v>0.18396000000000001</v>
      </c>
      <c r="F46" s="31" t="s">
        <v>28</v>
      </c>
      <c r="G46" s="31"/>
      <c r="H46" s="31"/>
      <c r="I46" s="32"/>
    </row>
    <row r="47" spans="1:9" x14ac:dyDescent="0.25">
      <c r="A47" s="1" t="s">
        <v>31</v>
      </c>
      <c r="C47" s="2">
        <f>(C40*16.1/100)+E42</f>
        <v>180.52972000000003</v>
      </c>
      <c r="D47" s="2"/>
      <c r="G47" s="36"/>
    </row>
    <row r="48" spans="1:9" x14ac:dyDescent="0.25">
      <c r="A48" s="11" t="s">
        <v>4</v>
      </c>
      <c r="B48" s="11"/>
      <c r="C48" s="12">
        <f>+C40+C47</f>
        <v>1121.1097200000002</v>
      </c>
      <c r="E48" s="35"/>
    </row>
    <row r="49" spans="1:7" x14ac:dyDescent="0.25">
      <c r="A49" t="s">
        <v>47</v>
      </c>
      <c r="D49" s="2"/>
    </row>
    <row r="50" spans="1:7" x14ac:dyDescent="0.25">
      <c r="A50" t="s">
        <v>41</v>
      </c>
      <c r="G50" s="13"/>
    </row>
    <row r="51" spans="1:7" x14ac:dyDescent="0.25">
      <c r="A51" t="s">
        <v>42</v>
      </c>
      <c r="G51" s="13"/>
    </row>
    <row r="52" spans="1:7" x14ac:dyDescent="0.25">
      <c r="A52" t="s">
        <v>44</v>
      </c>
      <c r="G52" s="34"/>
    </row>
    <row r="53" spans="1:7" x14ac:dyDescent="0.25">
      <c r="A53" t="s">
        <v>45</v>
      </c>
    </row>
    <row r="54" spans="1:7" x14ac:dyDescent="0.25">
      <c r="A54" t="s">
        <v>46</v>
      </c>
    </row>
    <row r="55" spans="1:7" x14ac:dyDescent="0.25">
      <c r="A55" t="s">
        <v>43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D818-53CD-4460-A8E1-66499A5CBD8D}">
  <dimension ref="A1:Y35"/>
  <sheetViews>
    <sheetView tabSelected="1" zoomScale="110" zoomScaleNormal="110" workbookViewId="0">
      <selection activeCell="A14" sqref="A14"/>
    </sheetView>
  </sheetViews>
  <sheetFormatPr defaultRowHeight="15" x14ac:dyDescent="0.25"/>
  <cols>
    <col min="1" max="1" width="21" customWidth="1"/>
    <col min="2" max="3" width="7.5703125" customWidth="1"/>
    <col min="4" max="4" width="8" customWidth="1"/>
    <col min="5" max="5" width="43.85546875" customWidth="1"/>
    <col min="6" max="6" width="14.7109375" bestFit="1" customWidth="1"/>
    <col min="7" max="7" width="11.28515625" customWidth="1"/>
    <col min="8" max="8" width="13.85546875" customWidth="1"/>
    <col min="9" max="9" width="17.5703125" customWidth="1"/>
    <col min="10" max="10" width="12.28515625" customWidth="1"/>
    <col min="11" max="11" width="15.5703125" customWidth="1"/>
    <col min="12" max="12" width="13.140625" customWidth="1"/>
  </cols>
  <sheetData>
    <row r="1" spans="1:13" x14ac:dyDescent="0.25">
      <c r="G1" s="2"/>
      <c r="H1" s="39" t="s">
        <v>86</v>
      </c>
      <c r="I1" s="39"/>
      <c r="J1" s="3"/>
    </row>
    <row r="2" spans="1:13" x14ac:dyDescent="0.25">
      <c r="H2" s="41">
        <v>1</v>
      </c>
      <c r="I2" s="68">
        <v>291.67</v>
      </c>
    </row>
    <row r="3" spans="1:13" x14ac:dyDescent="0.25">
      <c r="H3" s="41">
        <v>2</v>
      </c>
      <c r="I3" s="68">
        <v>1558.37</v>
      </c>
    </row>
    <row r="4" spans="1:13" x14ac:dyDescent="0.25">
      <c r="H4" s="41">
        <v>3</v>
      </c>
      <c r="I4" s="71">
        <v>1.4042699999999999</v>
      </c>
    </row>
    <row r="5" spans="1:13" x14ac:dyDescent="0.25">
      <c r="H5" s="41">
        <v>4</v>
      </c>
      <c r="I5" s="69"/>
    </row>
    <row r="6" spans="1:13" x14ac:dyDescent="0.25">
      <c r="H6" s="45" t="s">
        <v>85</v>
      </c>
      <c r="I6" s="70"/>
    </row>
    <row r="8" spans="1:13" x14ac:dyDescent="0.25">
      <c r="A8" s="78" t="s">
        <v>63</v>
      </c>
      <c r="B8" s="78" t="s">
        <v>62</v>
      </c>
      <c r="C8" s="78"/>
      <c r="D8" s="78" t="s">
        <v>62</v>
      </c>
      <c r="E8" s="78" t="s">
        <v>49</v>
      </c>
      <c r="F8" s="77"/>
      <c r="H8" s="39" t="s">
        <v>84</v>
      </c>
      <c r="I8" s="39"/>
      <c r="J8" s="39"/>
    </row>
    <row r="9" spans="1:13" x14ac:dyDescent="0.25">
      <c r="A9" s="49">
        <v>1</v>
      </c>
      <c r="B9" s="79" t="s">
        <v>74</v>
      </c>
      <c r="C9" s="79" t="s">
        <v>78</v>
      </c>
      <c r="D9" s="41" t="s">
        <v>74</v>
      </c>
      <c r="E9" s="41" t="s">
        <v>50</v>
      </c>
      <c r="F9" s="66"/>
      <c r="H9" s="41">
        <v>1</v>
      </c>
      <c r="I9" s="52">
        <v>5.0000000000000001E-3</v>
      </c>
      <c r="J9" s="41" t="s">
        <v>82</v>
      </c>
      <c r="K9" s="41"/>
    </row>
    <row r="10" spans="1:13" x14ac:dyDescent="0.25">
      <c r="A10" s="49">
        <v>2</v>
      </c>
      <c r="B10" s="79" t="s">
        <v>74</v>
      </c>
      <c r="C10" s="79" t="s">
        <v>78</v>
      </c>
      <c r="D10" s="41" t="s">
        <v>74</v>
      </c>
      <c r="E10" s="41" t="s">
        <v>51</v>
      </c>
      <c r="F10" s="66"/>
      <c r="H10" s="41">
        <v>2</v>
      </c>
      <c r="I10" s="41"/>
      <c r="J10" s="41" t="s">
        <v>83</v>
      </c>
      <c r="K10" s="41"/>
    </row>
    <row r="11" spans="1:13" x14ac:dyDescent="0.25">
      <c r="A11" s="85" t="s">
        <v>73</v>
      </c>
      <c r="B11" s="86"/>
      <c r="C11" s="86"/>
      <c r="D11" s="86"/>
      <c r="E11" s="86"/>
      <c r="F11" s="87"/>
      <c r="H11" s="46" t="s">
        <v>87</v>
      </c>
      <c r="I11" s="73">
        <f>I9*I10</f>
        <v>0</v>
      </c>
    </row>
    <row r="12" spans="1:13" x14ac:dyDescent="0.25">
      <c r="A12" s="50">
        <v>3</v>
      </c>
      <c r="B12" s="88" t="s">
        <v>72</v>
      </c>
      <c r="C12" s="88"/>
      <c r="D12" s="89"/>
      <c r="E12" s="41" t="s">
        <v>61</v>
      </c>
      <c r="F12" s="66"/>
    </row>
    <row r="13" spans="1:13" x14ac:dyDescent="0.25">
      <c r="A13" s="45" t="s">
        <v>97</v>
      </c>
      <c r="B13" s="90" t="s">
        <v>72</v>
      </c>
      <c r="C13" s="91"/>
      <c r="D13" s="84"/>
      <c r="E13" s="41" t="s">
        <v>52</v>
      </c>
      <c r="F13" s="66"/>
      <c r="H13" s="39" t="s">
        <v>92</v>
      </c>
      <c r="I13" s="39"/>
      <c r="J13" s="39"/>
      <c r="K13" s="39"/>
      <c r="L13" s="39"/>
    </row>
    <row r="14" spans="1:13" x14ac:dyDescent="0.25">
      <c r="A14" s="46" t="s">
        <v>64</v>
      </c>
      <c r="B14" s="83" t="s">
        <v>72</v>
      </c>
      <c r="C14" s="91"/>
      <c r="D14" s="84"/>
      <c r="E14" s="40" t="s">
        <v>53</v>
      </c>
      <c r="F14" s="66"/>
      <c r="H14" s="41">
        <v>1</v>
      </c>
      <c r="I14" s="43">
        <f>F10</f>
        <v>0</v>
      </c>
      <c r="J14" s="55" t="s">
        <v>51</v>
      </c>
      <c r="K14" s="74"/>
      <c r="L14" s="74"/>
      <c r="M14" s="56"/>
    </row>
    <row r="15" spans="1:13" x14ac:dyDescent="0.25">
      <c r="A15" s="46" t="s">
        <v>65</v>
      </c>
      <c r="B15" s="83" t="s">
        <v>72</v>
      </c>
      <c r="C15" s="84"/>
      <c r="D15" s="47"/>
      <c r="E15" s="41" t="s">
        <v>54</v>
      </c>
      <c r="F15" s="66"/>
      <c r="H15" s="41">
        <v>2</v>
      </c>
      <c r="I15" s="44">
        <f>F17</f>
        <v>0</v>
      </c>
      <c r="J15" s="55" t="s">
        <v>56</v>
      </c>
      <c r="K15" s="74"/>
      <c r="L15" s="74"/>
      <c r="M15" s="56"/>
    </row>
    <row r="16" spans="1:13" x14ac:dyDescent="0.25">
      <c r="A16" s="46" t="s">
        <v>66</v>
      </c>
      <c r="B16" s="83" t="s">
        <v>72</v>
      </c>
      <c r="C16" s="84"/>
      <c r="D16" s="47">
        <v>0.02</v>
      </c>
      <c r="E16" s="41" t="s">
        <v>55</v>
      </c>
      <c r="F16" s="66"/>
      <c r="H16" s="75" t="s">
        <v>88</v>
      </c>
      <c r="I16" s="43"/>
      <c r="J16" s="55" t="s">
        <v>68</v>
      </c>
      <c r="K16" s="74"/>
      <c r="L16" s="74"/>
      <c r="M16" s="56"/>
    </row>
    <row r="17" spans="1:25" x14ac:dyDescent="0.25">
      <c r="A17" s="45" t="s">
        <v>67</v>
      </c>
      <c r="B17" s="83" t="s">
        <v>72</v>
      </c>
      <c r="C17" s="84"/>
      <c r="D17" s="54" t="s">
        <v>74</v>
      </c>
      <c r="E17" s="48" t="s">
        <v>56</v>
      </c>
      <c r="F17" s="67"/>
      <c r="H17" s="58" t="s">
        <v>89</v>
      </c>
      <c r="I17" s="72"/>
      <c r="J17" s="58" t="s">
        <v>77</v>
      </c>
      <c r="K17" s="58"/>
      <c r="L17" s="58"/>
      <c r="M17" s="58"/>
    </row>
    <row r="18" spans="1:25" x14ac:dyDescent="0.25">
      <c r="A18" s="62" t="s">
        <v>79</v>
      </c>
      <c r="B18" t="s">
        <v>78</v>
      </c>
      <c r="C18" s="59">
        <v>2.3999999999999998E-3</v>
      </c>
      <c r="D18" s="60">
        <v>0.221</v>
      </c>
      <c r="E18" s="41" t="s">
        <v>70</v>
      </c>
      <c r="F18" s="66"/>
      <c r="H18" s="57" t="s">
        <v>90</v>
      </c>
      <c r="I18" s="82"/>
      <c r="J18" s="57" t="s">
        <v>69</v>
      </c>
      <c r="K18" s="57"/>
      <c r="L18" s="57"/>
      <c r="M18" s="57"/>
    </row>
    <row r="19" spans="1:25" x14ac:dyDescent="0.25">
      <c r="A19" s="49">
        <v>10</v>
      </c>
      <c r="B19" s="85" t="s">
        <v>71</v>
      </c>
      <c r="C19" s="86"/>
      <c r="D19" s="87"/>
      <c r="E19" s="76" t="s">
        <v>57</v>
      </c>
      <c r="F19" s="66"/>
    </row>
    <row r="20" spans="1:25" x14ac:dyDescent="0.25">
      <c r="A20" s="49">
        <v>11</v>
      </c>
      <c r="B20" s="85" t="s">
        <v>71</v>
      </c>
      <c r="C20" s="86"/>
      <c r="D20" s="87"/>
      <c r="E20" s="42" t="s">
        <v>58</v>
      </c>
      <c r="F20" s="66"/>
      <c r="H20" s="39" t="s">
        <v>91</v>
      </c>
      <c r="I20" s="3"/>
      <c r="J20" s="3"/>
    </row>
    <row r="21" spans="1:25" x14ac:dyDescent="0.25">
      <c r="A21" s="53" t="s">
        <v>75</v>
      </c>
      <c r="B21" s="85" t="s">
        <v>72</v>
      </c>
      <c r="C21" s="86"/>
      <c r="D21" s="87"/>
      <c r="E21" s="41" t="s">
        <v>3</v>
      </c>
      <c r="F21" s="66"/>
    </row>
    <row r="22" spans="1:25" x14ac:dyDescent="0.25">
      <c r="A22" s="49">
        <v>13</v>
      </c>
      <c r="B22" s="85" t="s">
        <v>94</v>
      </c>
      <c r="C22" s="87"/>
      <c r="D22" s="47">
        <v>0.16</v>
      </c>
      <c r="E22" s="41" t="s">
        <v>59</v>
      </c>
      <c r="F22" s="66"/>
      <c r="M22" s="51"/>
    </row>
    <row r="23" spans="1:25" x14ac:dyDescent="0.25">
      <c r="A23" s="46" t="s">
        <v>76</v>
      </c>
      <c r="B23" s="41" t="s">
        <v>95</v>
      </c>
      <c r="C23" s="41" t="s">
        <v>78</v>
      </c>
      <c r="D23" s="41" t="s">
        <v>74</v>
      </c>
      <c r="E23" s="80" t="s">
        <v>2</v>
      </c>
      <c r="F23" s="81"/>
    </row>
    <row r="24" spans="1:25" x14ac:dyDescent="0.25">
      <c r="A24" s="63" t="s">
        <v>80</v>
      </c>
      <c r="B24" s="41" t="s">
        <v>96</v>
      </c>
      <c r="C24" s="61">
        <v>0.37959999999999999</v>
      </c>
      <c r="D24" s="61">
        <v>0.161</v>
      </c>
      <c r="E24" s="41" t="s">
        <v>60</v>
      </c>
      <c r="F24" s="66"/>
    </row>
    <row r="25" spans="1:25" x14ac:dyDescent="0.25">
      <c r="A25" s="64" t="s">
        <v>81</v>
      </c>
      <c r="B25" s="41" t="s">
        <v>95</v>
      </c>
      <c r="C25" s="41" t="s">
        <v>78</v>
      </c>
      <c r="D25" s="41" t="s">
        <v>74</v>
      </c>
      <c r="E25" s="40" t="s">
        <v>4</v>
      </c>
      <c r="F25" s="65"/>
    </row>
    <row r="28" spans="1:25" x14ac:dyDescent="0.25">
      <c r="Y28" s="37"/>
    </row>
    <row r="29" spans="1:25" x14ac:dyDescent="0.25">
      <c r="H29" s="39" t="s">
        <v>93</v>
      </c>
      <c r="I29" s="39"/>
      <c r="J29" s="39"/>
      <c r="K29" s="39"/>
      <c r="L29" s="39"/>
      <c r="Y29" s="37"/>
    </row>
    <row r="30" spans="1:25" x14ac:dyDescent="0.25">
      <c r="Y30" s="37"/>
    </row>
    <row r="31" spans="1:25" x14ac:dyDescent="0.25">
      <c r="Y31" s="37"/>
    </row>
    <row r="32" spans="1:25" x14ac:dyDescent="0.25">
      <c r="Y32" s="37"/>
    </row>
    <row r="33" spans="25:25" x14ac:dyDescent="0.25">
      <c r="Y33" s="37"/>
    </row>
    <row r="34" spans="25:25" x14ac:dyDescent="0.25">
      <c r="Y34" s="37"/>
    </row>
    <row r="35" spans="25:25" x14ac:dyDescent="0.25">
      <c r="Y35" s="38"/>
    </row>
  </sheetData>
  <mergeCells count="11">
    <mergeCell ref="B16:C16"/>
    <mergeCell ref="A11:F11"/>
    <mergeCell ref="B12:D12"/>
    <mergeCell ref="B13:D13"/>
    <mergeCell ref="B14:D14"/>
    <mergeCell ref="B15:C15"/>
    <mergeCell ref="B17:C17"/>
    <mergeCell ref="B19:D19"/>
    <mergeCell ref="B20:D20"/>
    <mergeCell ref="B21:D21"/>
    <mergeCell ref="B22:C22"/>
  </mergeCells>
  <pageMargins left="0.7" right="0.7" top="0.75" bottom="0.75" header="0.3" footer="0.3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List1</vt:lpstr>
      <vt:lpstr>1_primer</vt:lpstr>
      <vt:lpstr>'1_primer'!_Toc503447765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</dc:creator>
  <cp:lastModifiedBy>Janez Černilec</cp:lastModifiedBy>
  <cp:lastPrinted>2020-10-01T06:27:34Z</cp:lastPrinted>
  <dcterms:created xsi:type="dcterms:W3CDTF">2020-01-19T13:56:07Z</dcterms:created>
  <dcterms:modified xsi:type="dcterms:W3CDTF">2021-03-15T02:06:38Z</dcterms:modified>
</cp:coreProperties>
</file>