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o\Documents\trgovsko_blago\"/>
    </mc:Choice>
  </mc:AlternateContent>
  <xr:revisionPtr revIDLastSave="0" documentId="13_ncr:1_{D082186D-A5CB-47B8-8151-B94B959C28B2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1_artikel" sheetId="2" r:id="rId1"/>
    <sheet name="2_artikel" sheetId="10" r:id="rId2"/>
    <sheet name="3_artikel" sheetId="11" r:id="rId3"/>
    <sheet name="4_artikel" sheetId="12" r:id="rId4"/>
    <sheet name="5_artikel" sheetId="13" r:id="rId5"/>
    <sheet name="6_artikel" sheetId="14" r:id="rId6"/>
    <sheet name="razdelitev_prevoznih_stroškov" sheetId="9" state="hidden" r:id="rId7"/>
    <sheet name="sifrant_artikli" sheetId="1" state="hidden" r:id="rId8"/>
  </sheets>
  <calcPr calcId="191029"/>
</workbook>
</file>

<file path=xl/calcChain.xml><?xml version="1.0" encoding="utf-8"?>
<calcChain xmlns="http://schemas.openxmlformats.org/spreadsheetml/2006/main">
  <c r="I5" i="2" l="1"/>
  <c r="H10" i="2"/>
  <c r="C5" i="14" l="1"/>
  <c r="B16" i="14" l="1"/>
  <c r="C16" i="14" s="1"/>
  <c r="C15" i="14" s="1"/>
  <c r="M10" i="14"/>
  <c r="N10" i="14" s="1"/>
  <c r="O9" i="14"/>
  <c r="N6" i="14"/>
  <c r="O5" i="14"/>
  <c r="M2" i="14"/>
  <c r="N2" i="14" s="1"/>
  <c r="O1" i="14"/>
  <c r="B16" i="13"/>
  <c r="C16" i="13" s="1"/>
  <c r="C15" i="13" s="1"/>
  <c r="M10" i="13"/>
  <c r="N10" i="13" s="1"/>
  <c r="O9" i="13"/>
  <c r="N6" i="13"/>
  <c r="O5" i="13"/>
  <c r="M2" i="13"/>
  <c r="N2" i="13" s="1"/>
  <c r="O1" i="13"/>
  <c r="B16" i="12"/>
  <c r="C16" i="12" s="1"/>
  <c r="C15" i="12" s="1"/>
  <c r="N10" i="12"/>
  <c r="M10" i="12"/>
  <c r="O9" i="12"/>
  <c r="N6" i="12"/>
  <c r="O5" i="12"/>
  <c r="M2" i="12"/>
  <c r="N2" i="12" s="1"/>
  <c r="O1" i="12"/>
  <c r="B16" i="11"/>
  <c r="C16" i="11" s="1"/>
  <c r="C15" i="11" s="1"/>
  <c r="M10" i="11"/>
  <c r="N10" i="11" s="1"/>
  <c r="O9" i="11"/>
  <c r="N6" i="11"/>
  <c r="O5" i="11"/>
  <c r="M2" i="11"/>
  <c r="N2" i="11" s="1"/>
  <c r="O1" i="11"/>
  <c r="B16" i="10"/>
  <c r="C16" i="10" s="1"/>
  <c r="C15" i="10" s="1"/>
  <c r="N10" i="10"/>
  <c r="M10" i="10"/>
  <c r="O9" i="10"/>
  <c r="N6" i="10"/>
  <c r="O5" i="10"/>
  <c r="M2" i="10"/>
  <c r="N2" i="10" s="1"/>
  <c r="O1" i="10"/>
  <c r="C13" i="14" l="1"/>
  <c r="C13" i="13"/>
  <c r="C13" i="12"/>
  <c r="C13" i="11"/>
  <c r="C13" i="10"/>
  <c r="O6" i="2"/>
  <c r="P5" i="2"/>
  <c r="N2" i="2"/>
  <c r="O2" i="2" s="1"/>
  <c r="P1" i="2"/>
  <c r="N10" i="2"/>
  <c r="P9" i="2"/>
  <c r="B16" i="2"/>
  <c r="C16" i="2" s="1"/>
  <c r="C15" i="2" s="1"/>
  <c r="C11" i="14" l="1"/>
  <c r="C14" i="14"/>
  <c r="C11" i="13"/>
  <c r="C12" i="13"/>
  <c r="C14" i="13"/>
  <c r="C11" i="12"/>
  <c r="C14" i="12"/>
  <c r="C11" i="11"/>
  <c r="C14" i="11"/>
  <c r="C11" i="10"/>
  <c r="C14" i="10"/>
  <c r="C13" i="2"/>
  <c r="O10" i="2"/>
  <c r="C10" i="14" l="1"/>
  <c r="C9" i="14"/>
  <c r="C12" i="14"/>
  <c r="C9" i="13"/>
  <c r="C10" i="13"/>
  <c r="C10" i="12"/>
  <c r="C9" i="12"/>
  <c r="C12" i="12"/>
  <c r="C9" i="11"/>
  <c r="C10" i="11"/>
  <c r="C12" i="11"/>
  <c r="C10" i="10"/>
  <c r="C9" i="10"/>
  <c r="C12" i="10"/>
  <c r="C11" i="2"/>
  <c r="C9" i="2" s="1"/>
  <c r="C14" i="2"/>
  <c r="C7" i="14" l="1"/>
  <c r="B7" i="9" s="1"/>
  <c r="C7" i="13"/>
  <c r="C5" i="13" s="1"/>
  <c r="B6" i="9" s="1"/>
  <c r="H6" i="9" s="1"/>
  <c r="C8" i="13"/>
  <c r="C7" i="12"/>
  <c r="C5" i="12" s="1"/>
  <c r="B5" i="9" s="1"/>
  <c r="H5" i="9" s="1"/>
  <c r="C7" i="11"/>
  <c r="C5" i="11" s="1"/>
  <c r="B4" i="9" s="1"/>
  <c r="H4" i="9" s="1"/>
  <c r="C8" i="11"/>
  <c r="C7" i="10"/>
  <c r="C5" i="10" s="1"/>
  <c r="B3" i="9" s="1"/>
  <c r="H3" i="9" s="1"/>
  <c r="C12" i="2"/>
  <c r="C10" i="2"/>
  <c r="C7" i="2"/>
  <c r="H7" i="9" l="1"/>
  <c r="C8" i="14"/>
  <c r="C8" i="12"/>
  <c r="C8" i="10"/>
  <c r="G7" i="1"/>
  <c r="G6" i="1"/>
  <c r="G5" i="1"/>
  <c r="G4" i="1"/>
  <c r="G3" i="1"/>
  <c r="C8" i="2"/>
  <c r="C5" i="2" l="1"/>
  <c r="B2" i="9" s="1"/>
  <c r="H2" i="9" s="1"/>
  <c r="H8" i="9" s="1"/>
  <c r="B8" i="9" l="1"/>
  <c r="G2" i="1"/>
  <c r="D2" i="9" l="1"/>
  <c r="E8" i="9" s="1"/>
  <c r="I8" i="9" s="1"/>
  <c r="E5" i="9" l="1"/>
  <c r="E4" i="9"/>
  <c r="E7" i="9"/>
  <c r="E6" i="9"/>
  <c r="E3" i="9"/>
  <c r="E2" i="9"/>
  <c r="I4" i="9" l="1"/>
  <c r="F4" i="9"/>
  <c r="F2" i="9"/>
  <c r="I2" i="9"/>
  <c r="I3" i="9"/>
  <c r="F3" i="9"/>
  <c r="I6" i="9"/>
  <c r="F6" i="9"/>
  <c r="I7" i="9"/>
  <c r="F7" i="9"/>
  <c r="F5" i="9"/>
  <c r="I5" i="9"/>
  <c r="J6" i="9" l="1"/>
  <c r="G6" i="13" s="1"/>
  <c r="F6" i="13"/>
  <c r="F6" i="10"/>
  <c r="J3" i="9"/>
  <c r="G6" i="10" s="1"/>
  <c r="J2" i="9"/>
  <c r="G6" i="2" s="1"/>
  <c r="F6" i="2"/>
  <c r="F8" i="9"/>
  <c r="F6" i="12"/>
  <c r="J5" i="9"/>
  <c r="G6" i="12" s="1"/>
  <c r="F6" i="14"/>
  <c r="J7" i="9"/>
  <c r="G6" i="14" s="1"/>
  <c r="J4" i="9"/>
  <c r="G6" i="11" s="1"/>
  <c r="F6" i="11"/>
</calcChain>
</file>

<file path=xl/sharedStrings.xml><?xml version="1.0" encoding="utf-8"?>
<sst xmlns="http://schemas.openxmlformats.org/spreadsheetml/2006/main" count="230" uniqueCount="64">
  <si>
    <t>Šifra</t>
  </si>
  <si>
    <t>Koda</t>
  </si>
  <si>
    <t>Naziv</t>
  </si>
  <si>
    <t>ME</t>
  </si>
  <si>
    <t>Tip</t>
  </si>
  <si>
    <t>Stopnja DDV</t>
  </si>
  <si>
    <t>Cena</t>
  </si>
  <si>
    <t>DE</t>
  </si>
  <si>
    <t>Šifra blagovne skupine</t>
  </si>
  <si>
    <t>Vnos serijskih številk</t>
  </si>
  <si>
    <t>Vnos serij</t>
  </si>
  <si>
    <t>Konto prihodka doma</t>
  </si>
  <si>
    <t>Konto prihodka EU</t>
  </si>
  <si>
    <t>Konto prihodka izven EU</t>
  </si>
  <si>
    <t>Konto zaloge</t>
  </si>
  <si>
    <t>Opis</t>
  </si>
  <si>
    <t>kos</t>
  </si>
  <si>
    <t>B</t>
  </si>
  <si>
    <t>S</t>
  </si>
  <si>
    <t>EUR</t>
  </si>
  <si>
    <t>N</t>
  </si>
  <si>
    <t>xxxxxx</t>
  </si>
  <si>
    <t>xxxxxxxxxxxxxxxxxxxxxxxxxxxxxxxxxxxxxxxxxxxxxxxxxxxxxxxxxx</t>
  </si>
  <si>
    <t>x</t>
  </si>
  <si>
    <t>maloprodajana cena</t>
  </si>
  <si>
    <t>22 % DDV</t>
  </si>
  <si>
    <t>prodajna cena</t>
  </si>
  <si>
    <t>20% marža</t>
  </si>
  <si>
    <t>nabavna cena</t>
  </si>
  <si>
    <t>Postavka</t>
  </si>
  <si>
    <t>%</t>
  </si>
  <si>
    <t>fakturna cena z DDV</t>
  </si>
  <si>
    <t>fakturna cena brez DDV</t>
  </si>
  <si>
    <t>20 % marža</t>
  </si>
  <si>
    <t>POZOR: PIŠITE SAMO TAM, KJER SO IKSI!</t>
  </si>
  <si>
    <t>Naziv artikla:</t>
  </si>
  <si>
    <t>Šifra artikla:</t>
  </si>
  <si>
    <t>Artikel</t>
  </si>
  <si>
    <t>Cena brez DDV</t>
  </si>
  <si>
    <t>Cena prevoza brez DDV</t>
  </si>
  <si>
    <t>Delež prevoznih stroškov</t>
  </si>
  <si>
    <t>Vrednost X</t>
  </si>
  <si>
    <t>XXXXXXXXXXXXXXXXXXX</t>
  </si>
  <si>
    <t>XXXXXXXXXXXXXXXXXXXXXXX</t>
  </si>
  <si>
    <t>XXXXXX</t>
  </si>
  <si>
    <t>Količina</t>
  </si>
  <si>
    <t>Vrednost v EUR</t>
  </si>
  <si>
    <t xml:space="preserve">% </t>
  </si>
  <si>
    <t>XXXXXXXXXXX</t>
  </si>
  <si>
    <t>Delež vrednosti %</t>
  </si>
  <si>
    <t>prevozni stroški na enotno blaga</t>
  </si>
  <si>
    <t>xxxxxxxxxxxxxxxxxxxxxxxxx</t>
  </si>
  <si>
    <t>nabavna cena brez DDV</t>
  </si>
  <si>
    <t>0 % nabavni stroški brez DDV</t>
  </si>
  <si>
    <t>nabavni stroški brez DDV</t>
  </si>
  <si>
    <t>nabavna cena  brez DDV</t>
  </si>
  <si>
    <t>0 % nabavni stroški  brez DDV</t>
  </si>
  <si>
    <t>nabavni stroški  brez DDV</t>
  </si>
  <si>
    <t>CENA ZA CEKINČEK</t>
  </si>
  <si>
    <t>CENA ZA NAROČILNICO IN RAČUN (TRGOVINA NA DEBELO)</t>
  </si>
  <si>
    <t>CENA PO KATERI JE USKLADIŠČENO BLAGO (PRODAJNA CENA)</t>
  </si>
  <si>
    <t>CENA ZA KATALOG (TRGOVINA NA DEBELO)</t>
  </si>
  <si>
    <t>S KOLIKO DELITI MALOPRODAJNO CENO, DA DOBIMO FAK. CENO BREZ DDV?</t>
  </si>
  <si>
    <t>S KOLIKO DELITI MALOPRODAJNO CENO, DA DOBIMO FAK. CENO Z DDV?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</si>
</sst>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0.00000000%"/>
    <numFmt numFmtId="165" formatCode="0.00\ &quot;X&quot;"/>
    <numFmt numFmtId="166" formatCode="0.0%"/>
    <numFmt numFmtId="167" formatCode="0.000"/>
  </numFmts>
  <fonts count="6" x14ac:knownFonts="1">
    <font>
      <sz val="11"/>
      <name val="Calibri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11"/>
      <color theme="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7">
    <xf numFmtId="0" fontId="0" fillId="0" borderId="0" xfId="0" applyNumberFormat="1" applyFont="1"/>
    <xf numFmtId="0" fontId="1" fillId="0" borderId="0" xfId="0" applyNumberFormat="1" applyFont="1"/>
    <xf numFmtId="0" fontId="0" fillId="2" borderId="0" xfId="0" applyNumberFormat="1" applyFont="1" applyFill="1"/>
    <xf numFmtId="0" fontId="0" fillId="3" borderId="0" xfId="0" applyNumberFormat="1" applyFont="1" applyFill="1"/>
    <xf numFmtId="0" fontId="0" fillId="3" borderId="0" xfId="0" applyNumberFormat="1" applyFont="1" applyFill="1" applyAlignment="1">
      <alignment horizontal="center"/>
    </xf>
    <xf numFmtId="0" fontId="2" fillId="3" borderId="0" xfId="0" applyNumberFormat="1" applyFont="1" applyFill="1"/>
    <xf numFmtId="0" fontId="1" fillId="2" borderId="0" xfId="0" applyNumberFormat="1" applyFont="1" applyFill="1"/>
    <xf numFmtId="0" fontId="2" fillId="2" borderId="0" xfId="0" applyFont="1" applyFill="1"/>
    <xf numFmtId="2" fontId="0" fillId="2" borderId="0" xfId="0" applyNumberFormat="1" applyFont="1" applyFill="1" applyAlignment="1">
      <alignment horizontal="center"/>
    </xf>
    <xf numFmtId="0" fontId="0" fillId="2" borderId="0" xfId="0" applyFill="1"/>
    <xf numFmtId="10" fontId="0" fillId="0" borderId="0" xfId="0" applyNumberFormat="1" applyFont="1"/>
    <xf numFmtId="10" fontId="0" fillId="0" borderId="0" xfId="1" applyNumberFormat="1" applyFont="1"/>
    <xf numFmtId="10" fontId="0" fillId="2" borderId="0" xfId="1" applyNumberFormat="1" applyFont="1" applyFill="1"/>
    <xf numFmtId="0" fontId="0" fillId="4" borderId="0" xfId="0" applyNumberFormat="1" applyFont="1" applyFill="1"/>
    <xf numFmtId="0" fontId="0" fillId="5" borderId="0" xfId="0" applyNumberFormat="1" applyFont="1" applyFill="1"/>
    <xf numFmtId="0" fontId="0" fillId="6" borderId="0" xfId="0" applyNumberFormat="1" applyFont="1" applyFill="1"/>
    <xf numFmtId="164" fontId="0" fillId="0" borderId="0" xfId="0" applyNumberFormat="1" applyFont="1"/>
    <xf numFmtId="164" fontId="0" fillId="2" borderId="0" xfId="1" applyNumberFormat="1" applyFont="1" applyFill="1"/>
    <xf numFmtId="0" fontId="2" fillId="0" borderId="0" xfId="0" applyNumberFormat="1" applyFont="1"/>
    <xf numFmtId="0" fontId="2" fillId="0" borderId="1" xfId="0" applyNumberFormat="1" applyFont="1" applyBorder="1"/>
    <xf numFmtId="0" fontId="0" fillId="0" borderId="1" xfId="0" applyNumberFormat="1" applyFont="1" applyBorder="1"/>
    <xf numFmtId="0" fontId="0" fillId="3" borderId="1" xfId="0" applyNumberFormat="1" applyFont="1" applyFill="1" applyBorder="1"/>
    <xf numFmtId="4" fontId="0" fillId="3" borderId="1" xfId="0" applyNumberFormat="1" applyFont="1" applyFill="1" applyBorder="1"/>
    <xf numFmtId="0" fontId="4" fillId="7" borderId="2" xfId="0" applyNumberFormat="1" applyFont="1" applyFill="1" applyBorder="1"/>
    <xf numFmtId="0" fontId="4" fillId="7" borderId="3" xfId="0" applyNumberFormat="1" applyFont="1" applyFill="1" applyBorder="1"/>
    <xf numFmtId="2" fontId="0" fillId="0" borderId="1" xfId="0" applyNumberFormat="1" applyFont="1" applyBorder="1"/>
    <xf numFmtId="4" fontId="0" fillId="0" borderId="1" xfId="0" applyNumberFormat="1" applyFont="1" applyBorder="1"/>
    <xf numFmtId="2" fontId="0" fillId="5" borderId="1" xfId="0" applyNumberFormat="1" applyFont="1" applyFill="1" applyBorder="1"/>
    <xf numFmtId="4" fontId="0" fillId="6" borderId="1" xfId="0" applyNumberFormat="1" applyFont="1" applyFill="1" applyBorder="1" applyProtection="1">
      <protection locked="0"/>
    </xf>
    <xf numFmtId="0" fontId="5" fillId="5" borderId="0" xfId="0" applyNumberFormat="1" applyFont="1" applyFill="1"/>
    <xf numFmtId="9" fontId="0" fillId="3" borderId="1" xfId="0" applyNumberFormat="1" applyFont="1" applyFill="1" applyBorder="1"/>
    <xf numFmtId="0" fontId="0" fillId="0" borderId="0" xfId="0" applyNumberFormat="1" applyFont="1" applyProtection="1">
      <protection locked="0"/>
    </xf>
    <xf numFmtId="165" fontId="0" fillId="0" borderId="1" xfId="0" applyNumberFormat="1" applyFont="1" applyBorder="1"/>
    <xf numFmtId="0" fontId="0" fillId="0" borderId="0" xfId="0" applyNumberFormat="1" applyFont="1" applyBorder="1"/>
    <xf numFmtId="0" fontId="2" fillId="0" borderId="0" xfId="0" applyNumberFormat="1" applyFont="1" applyBorder="1"/>
    <xf numFmtId="165" fontId="0" fillId="0" borderId="0" xfId="0" applyNumberFormat="1" applyFont="1" applyBorder="1"/>
    <xf numFmtId="2" fontId="0" fillId="0" borderId="0" xfId="0" applyNumberFormat="1" applyFont="1" applyBorder="1"/>
    <xf numFmtId="166" fontId="0" fillId="0" borderId="0" xfId="1" applyNumberFormat="1" applyFont="1" applyBorder="1"/>
    <xf numFmtId="166" fontId="2" fillId="0" borderId="0" xfId="0" applyNumberFormat="1" applyFont="1" applyBorder="1"/>
    <xf numFmtId="10" fontId="0" fillId="2" borderId="1" xfId="0" applyNumberFormat="1" applyFont="1" applyFill="1" applyBorder="1"/>
    <xf numFmtId="0" fontId="2" fillId="4" borderId="1" xfId="0" applyNumberFormat="1" applyFont="1" applyFill="1" applyBorder="1"/>
    <xf numFmtId="166" fontId="0" fillId="4" borderId="1" xfId="0" applyNumberFormat="1" applyFont="1" applyFill="1" applyBorder="1"/>
    <xf numFmtId="2" fontId="0" fillId="4" borderId="1" xfId="0" applyNumberFormat="1" applyFont="1" applyFill="1" applyBorder="1"/>
    <xf numFmtId="0" fontId="0" fillId="0" borderId="1" xfId="0" applyNumberFormat="1" applyFont="1" applyFill="1" applyBorder="1"/>
    <xf numFmtId="10" fontId="0" fillId="0" borderId="1" xfId="1" applyNumberFormat="1" applyFont="1" applyBorder="1"/>
    <xf numFmtId="10" fontId="0" fillId="0" borderId="1" xfId="0" applyNumberFormat="1" applyFont="1" applyBorder="1"/>
    <xf numFmtId="43" fontId="0" fillId="0" borderId="1" xfId="2" applyFont="1" applyBorder="1"/>
    <xf numFmtId="167" fontId="0" fillId="0" borderId="1" xfId="0" applyNumberFormat="1" applyFont="1" applyBorder="1"/>
    <xf numFmtId="167" fontId="0" fillId="2" borderId="1" xfId="0" applyNumberFormat="1" applyFont="1" applyFill="1" applyBorder="1"/>
    <xf numFmtId="2" fontId="0" fillId="2" borderId="1" xfId="0" applyNumberFormat="1" applyFont="1" applyFill="1" applyBorder="1"/>
    <xf numFmtId="0" fontId="2" fillId="8" borderId="0" xfId="0" applyNumberFormat="1" applyFont="1" applyFill="1"/>
    <xf numFmtId="0" fontId="0" fillId="8" borderId="0" xfId="0" applyNumberFormat="1" applyFont="1" applyFill="1"/>
    <xf numFmtId="0" fontId="2" fillId="9" borderId="0" xfId="0" applyNumberFormat="1" applyFont="1" applyFill="1"/>
    <xf numFmtId="0" fontId="0" fillId="9" borderId="0" xfId="0" applyNumberFormat="1" applyFont="1" applyFill="1"/>
    <xf numFmtId="2" fontId="1" fillId="0" borderId="0" xfId="0" applyNumberFormat="1" applyFont="1"/>
    <xf numFmtId="4" fontId="2" fillId="3" borderId="1" xfId="0" applyNumberFormat="1" applyFont="1" applyFill="1" applyBorder="1"/>
    <xf numFmtId="0" fontId="1" fillId="3" borderId="0" xfId="0" applyNumberFormat="1" applyFont="1" applyFill="1"/>
  </cellXfs>
  <cellStyles count="3">
    <cellStyle name="Navadno" xfId="0" builtinId="0"/>
    <cellStyle name="Odstotek" xfId="1" builtinId="5"/>
    <cellStyle name="Vejic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5</xdr:row>
      <xdr:rowOff>104775</xdr:rowOff>
    </xdr:from>
    <xdr:to>
      <xdr:col>4</xdr:col>
      <xdr:colOff>542925</xdr:colOff>
      <xdr:row>5</xdr:row>
      <xdr:rowOff>104775</xdr:rowOff>
    </xdr:to>
    <xdr:cxnSp macro="">
      <xdr:nvCxnSpPr>
        <xdr:cNvPr id="4" name="Raven puščični povezovalnik 3">
          <a:extLst>
            <a:ext uri="{FF2B5EF4-FFF2-40B4-BE49-F238E27FC236}">
              <a16:creationId xmlns:a16="http://schemas.microsoft.com/office/drawing/2014/main" id="{5397FB62-0210-4FEB-B2EB-B0D1114E83E7}"/>
            </a:ext>
          </a:extLst>
        </xdr:cNvPr>
        <xdr:cNvCxnSpPr/>
      </xdr:nvCxnSpPr>
      <xdr:spPr>
        <a:xfrm flipH="1">
          <a:off x="2828925" y="1057275"/>
          <a:ext cx="10096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171448</xdr:colOff>
      <xdr:row>6</xdr:row>
      <xdr:rowOff>38100</xdr:rowOff>
    </xdr:from>
    <xdr:to>
      <xdr:col>9</xdr:col>
      <xdr:colOff>1095375</xdr:colOff>
      <xdr:row>7</xdr:row>
      <xdr:rowOff>133350</xdr:rowOff>
    </xdr:to>
    <xdr:sp macro="" textlink="">
      <xdr:nvSpPr>
        <xdr:cNvPr id="5" name="PoljeZBesedilom 4">
          <a:extLst>
            <a:ext uri="{FF2B5EF4-FFF2-40B4-BE49-F238E27FC236}">
              <a16:creationId xmlns:a16="http://schemas.microsoft.com/office/drawing/2014/main" id="{4D78A598-24FA-417F-816E-513D0575E34F}"/>
            </a:ext>
          </a:extLst>
        </xdr:cNvPr>
        <xdr:cNvSpPr txBox="1"/>
      </xdr:nvSpPr>
      <xdr:spPr>
        <a:xfrm>
          <a:off x="2857498" y="1181100"/>
          <a:ext cx="6257927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ZAPIŠITE</a:t>
          </a:r>
          <a:r>
            <a:rPr lang="sl-SI" sz="1100" baseline="0"/>
            <a:t> ZGORNJI RUMENI PROCENT IN VREDNOST POD POSTAVKO nabavni stroški, KI JE ORANŽNE BARVE</a:t>
          </a:r>
          <a:endParaRPr lang="sl-S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5</xdr:row>
      <xdr:rowOff>104775</xdr:rowOff>
    </xdr:from>
    <xdr:to>
      <xdr:col>4</xdr:col>
      <xdr:colOff>542925</xdr:colOff>
      <xdr:row>5</xdr:row>
      <xdr:rowOff>104775</xdr:rowOff>
    </xdr:to>
    <xdr:cxnSp macro="">
      <xdr:nvCxnSpPr>
        <xdr:cNvPr id="2" name="Raven puščični povezovalnik 1">
          <a:extLst>
            <a:ext uri="{FF2B5EF4-FFF2-40B4-BE49-F238E27FC236}">
              <a16:creationId xmlns:a16="http://schemas.microsoft.com/office/drawing/2014/main" id="{02E609D1-6978-4CB1-91EA-A703986BFA8E}"/>
            </a:ext>
          </a:extLst>
        </xdr:cNvPr>
        <xdr:cNvCxnSpPr/>
      </xdr:nvCxnSpPr>
      <xdr:spPr>
        <a:xfrm flipH="1">
          <a:off x="2828925" y="1057275"/>
          <a:ext cx="10096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171448</xdr:colOff>
      <xdr:row>6</xdr:row>
      <xdr:rowOff>38100</xdr:rowOff>
    </xdr:from>
    <xdr:to>
      <xdr:col>9</xdr:col>
      <xdr:colOff>1095375</xdr:colOff>
      <xdr:row>7</xdr:row>
      <xdr:rowOff>133350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E1D203CC-72E9-48BF-840E-6B3482600648}"/>
            </a:ext>
          </a:extLst>
        </xdr:cNvPr>
        <xdr:cNvSpPr txBox="1"/>
      </xdr:nvSpPr>
      <xdr:spPr>
        <a:xfrm>
          <a:off x="2857498" y="1181100"/>
          <a:ext cx="6257927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ZAPIŠITE</a:t>
          </a:r>
          <a:r>
            <a:rPr lang="sl-SI" sz="1100" baseline="0"/>
            <a:t> ZGORNJI RUMENI PROCENT IN VREDNOST POD POSTAVKO nabavni stroški, KI JE ORANŽNE BARVE</a:t>
          </a:r>
          <a:endParaRPr lang="sl-SI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5</xdr:row>
      <xdr:rowOff>104775</xdr:rowOff>
    </xdr:from>
    <xdr:to>
      <xdr:col>4</xdr:col>
      <xdr:colOff>542925</xdr:colOff>
      <xdr:row>5</xdr:row>
      <xdr:rowOff>104775</xdr:rowOff>
    </xdr:to>
    <xdr:cxnSp macro="">
      <xdr:nvCxnSpPr>
        <xdr:cNvPr id="2" name="Raven puščični povezovalnik 1">
          <a:extLst>
            <a:ext uri="{FF2B5EF4-FFF2-40B4-BE49-F238E27FC236}">
              <a16:creationId xmlns:a16="http://schemas.microsoft.com/office/drawing/2014/main" id="{9693B486-1B9B-462C-866C-72132736E018}"/>
            </a:ext>
          </a:extLst>
        </xdr:cNvPr>
        <xdr:cNvCxnSpPr/>
      </xdr:nvCxnSpPr>
      <xdr:spPr>
        <a:xfrm flipH="1">
          <a:off x="2828925" y="1057275"/>
          <a:ext cx="10096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171448</xdr:colOff>
      <xdr:row>6</xdr:row>
      <xdr:rowOff>38100</xdr:rowOff>
    </xdr:from>
    <xdr:to>
      <xdr:col>9</xdr:col>
      <xdr:colOff>1095375</xdr:colOff>
      <xdr:row>7</xdr:row>
      <xdr:rowOff>133350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D50F47FA-4FF6-402F-A65A-B885196247DB}"/>
            </a:ext>
          </a:extLst>
        </xdr:cNvPr>
        <xdr:cNvSpPr txBox="1"/>
      </xdr:nvSpPr>
      <xdr:spPr>
        <a:xfrm>
          <a:off x="2857498" y="1181100"/>
          <a:ext cx="6257927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ZAPIŠITE</a:t>
          </a:r>
          <a:r>
            <a:rPr lang="sl-SI" sz="1100" baseline="0"/>
            <a:t> ZGORNJI RUMENI PROCENT IN VREDNOST POD POSTAVKO nabavni stroški, KI JE ORANŽNE BARVE</a:t>
          </a:r>
          <a:endParaRPr lang="sl-SI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5</xdr:row>
      <xdr:rowOff>104775</xdr:rowOff>
    </xdr:from>
    <xdr:to>
      <xdr:col>4</xdr:col>
      <xdr:colOff>542925</xdr:colOff>
      <xdr:row>5</xdr:row>
      <xdr:rowOff>104775</xdr:rowOff>
    </xdr:to>
    <xdr:cxnSp macro="">
      <xdr:nvCxnSpPr>
        <xdr:cNvPr id="2" name="Raven puščični povezovalnik 1">
          <a:extLst>
            <a:ext uri="{FF2B5EF4-FFF2-40B4-BE49-F238E27FC236}">
              <a16:creationId xmlns:a16="http://schemas.microsoft.com/office/drawing/2014/main" id="{D4E2A6B9-8F2E-4B02-8A8E-DF9E6663F523}"/>
            </a:ext>
          </a:extLst>
        </xdr:cNvPr>
        <xdr:cNvCxnSpPr/>
      </xdr:nvCxnSpPr>
      <xdr:spPr>
        <a:xfrm flipH="1">
          <a:off x="2828925" y="1057275"/>
          <a:ext cx="10096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171448</xdr:colOff>
      <xdr:row>6</xdr:row>
      <xdr:rowOff>38100</xdr:rowOff>
    </xdr:from>
    <xdr:to>
      <xdr:col>9</xdr:col>
      <xdr:colOff>1095375</xdr:colOff>
      <xdr:row>7</xdr:row>
      <xdr:rowOff>133350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40BAC54C-71F8-4692-B587-D46378D92157}"/>
            </a:ext>
          </a:extLst>
        </xdr:cNvPr>
        <xdr:cNvSpPr txBox="1"/>
      </xdr:nvSpPr>
      <xdr:spPr>
        <a:xfrm>
          <a:off x="2857498" y="1181100"/>
          <a:ext cx="6257927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ZAPIŠITE</a:t>
          </a:r>
          <a:r>
            <a:rPr lang="sl-SI" sz="1100" baseline="0"/>
            <a:t> ZGORNJI RUMENI PROCENT IN VREDNOST POD POSTAVKO nabavni stroški, KI JE ORANŽNE BARVE</a:t>
          </a:r>
          <a:endParaRPr lang="sl-SI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5</xdr:row>
      <xdr:rowOff>104775</xdr:rowOff>
    </xdr:from>
    <xdr:to>
      <xdr:col>4</xdr:col>
      <xdr:colOff>542925</xdr:colOff>
      <xdr:row>5</xdr:row>
      <xdr:rowOff>104775</xdr:rowOff>
    </xdr:to>
    <xdr:cxnSp macro="">
      <xdr:nvCxnSpPr>
        <xdr:cNvPr id="2" name="Raven puščični povezovalnik 1">
          <a:extLst>
            <a:ext uri="{FF2B5EF4-FFF2-40B4-BE49-F238E27FC236}">
              <a16:creationId xmlns:a16="http://schemas.microsoft.com/office/drawing/2014/main" id="{B04847A9-5552-40AB-A8C9-65EFA387E6C2}"/>
            </a:ext>
          </a:extLst>
        </xdr:cNvPr>
        <xdr:cNvCxnSpPr/>
      </xdr:nvCxnSpPr>
      <xdr:spPr>
        <a:xfrm flipH="1">
          <a:off x="2828925" y="1057275"/>
          <a:ext cx="10096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171448</xdr:colOff>
      <xdr:row>6</xdr:row>
      <xdr:rowOff>38100</xdr:rowOff>
    </xdr:from>
    <xdr:to>
      <xdr:col>9</xdr:col>
      <xdr:colOff>1095375</xdr:colOff>
      <xdr:row>7</xdr:row>
      <xdr:rowOff>133350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3B692899-340C-4513-99FF-762F774E1895}"/>
            </a:ext>
          </a:extLst>
        </xdr:cNvPr>
        <xdr:cNvSpPr txBox="1"/>
      </xdr:nvSpPr>
      <xdr:spPr>
        <a:xfrm>
          <a:off x="2857498" y="1181100"/>
          <a:ext cx="6257927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ZAPIŠITE</a:t>
          </a:r>
          <a:r>
            <a:rPr lang="sl-SI" sz="1100" baseline="0"/>
            <a:t> ZGORNJI RUMENI PROCENT IN VREDNOST POD POSTAVKO nabavni stroški, KI JE ORANŽNE BARVE</a:t>
          </a:r>
          <a:endParaRPr lang="sl-SI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5</xdr:row>
      <xdr:rowOff>104775</xdr:rowOff>
    </xdr:from>
    <xdr:to>
      <xdr:col>4</xdr:col>
      <xdr:colOff>542925</xdr:colOff>
      <xdr:row>5</xdr:row>
      <xdr:rowOff>104775</xdr:rowOff>
    </xdr:to>
    <xdr:cxnSp macro="">
      <xdr:nvCxnSpPr>
        <xdr:cNvPr id="2" name="Raven puščični povezovalnik 1">
          <a:extLst>
            <a:ext uri="{FF2B5EF4-FFF2-40B4-BE49-F238E27FC236}">
              <a16:creationId xmlns:a16="http://schemas.microsoft.com/office/drawing/2014/main" id="{5D3B3C79-EDBA-4ED5-BA55-02EAD35D7D6D}"/>
            </a:ext>
          </a:extLst>
        </xdr:cNvPr>
        <xdr:cNvCxnSpPr/>
      </xdr:nvCxnSpPr>
      <xdr:spPr>
        <a:xfrm flipH="1">
          <a:off x="2828925" y="1057275"/>
          <a:ext cx="10096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171448</xdr:colOff>
      <xdr:row>6</xdr:row>
      <xdr:rowOff>38100</xdr:rowOff>
    </xdr:from>
    <xdr:to>
      <xdr:col>9</xdr:col>
      <xdr:colOff>1095375</xdr:colOff>
      <xdr:row>7</xdr:row>
      <xdr:rowOff>133350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77518401-7D44-4527-9CAC-4FE8CB86A4D2}"/>
            </a:ext>
          </a:extLst>
        </xdr:cNvPr>
        <xdr:cNvSpPr txBox="1"/>
      </xdr:nvSpPr>
      <xdr:spPr>
        <a:xfrm>
          <a:off x="2857498" y="1181100"/>
          <a:ext cx="6257927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ZAPIŠITE</a:t>
          </a:r>
          <a:r>
            <a:rPr lang="sl-SI" sz="1100" baseline="0"/>
            <a:t> ZGORNJI RUMENI PROCENT IN VREDNOST POD POSTAVKO nabavni stroški, KI JE ORANŽNE BARVE</a:t>
          </a:r>
          <a:endParaRPr lang="sl-S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B05D5-512E-44F3-BBC1-46F1D1D2EB3E}">
  <sheetPr>
    <tabColor rgb="FFFF0000"/>
  </sheetPr>
  <dimension ref="A1:R27"/>
  <sheetViews>
    <sheetView tabSelected="1" workbookViewId="0">
      <selection activeCell="C11" sqref="C11"/>
    </sheetView>
  </sheetViews>
  <sheetFormatPr defaultRowHeight="15" x14ac:dyDescent="0.25"/>
  <cols>
    <col min="1" max="1" width="30" customWidth="1"/>
    <col min="6" max="6" width="11.7109375" customWidth="1"/>
    <col min="7" max="7" width="13.42578125" customWidth="1"/>
    <col min="8" max="8" width="15.5703125" customWidth="1"/>
    <col min="9" max="9" width="21" customWidth="1"/>
    <col min="10" max="10" width="25.140625" customWidth="1"/>
    <col min="11" max="11" width="20.7109375" customWidth="1"/>
    <col min="12" max="12" width="17.42578125" customWidth="1"/>
    <col min="13" max="13" width="20.7109375" customWidth="1"/>
    <col min="14" max="14" width="12.140625" customWidth="1"/>
  </cols>
  <sheetData>
    <row r="1" spans="1:18" x14ac:dyDescent="0.25">
      <c r="A1" s="31" t="s">
        <v>35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N1" s="14">
        <v>100</v>
      </c>
      <c r="O1" s="10">
        <v>0.22</v>
      </c>
      <c r="P1" s="13">
        <f>N1*O1</f>
        <v>22</v>
      </c>
      <c r="Q1">
        <v>1.22</v>
      </c>
    </row>
    <row r="2" spans="1:18" x14ac:dyDescent="0.25">
      <c r="A2" s="31" t="s">
        <v>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N2" s="15">
        <f>N1*Q1</f>
        <v>122</v>
      </c>
      <c r="O2" s="12">
        <f>P2/N2</f>
        <v>0.18032786885245902</v>
      </c>
      <c r="P2" s="13">
        <v>22</v>
      </c>
    </row>
    <row r="4" spans="1:18" x14ac:dyDescent="0.25">
      <c r="A4" s="23" t="s">
        <v>29</v>
      </c>
      <c r="B4" s="24" t="s">
        <v>30</v>
      </c>
      <c r="C4" s="24" t="s">
        <v>6</v>
      </c>
    </row>
    <row r="5" spans="1:18" x14ac:dyDescent="0.25">
      <c r="A5" s="19" t="s">
        <v>32</v>
      </c>
      <c r="B5" s="20"/>
      <c r="C5" s="27">
        <f>C7/B6</f>
        <v>1.968246050281286</v>
      </c>
      <c r="D5" s="50" t="s">
        <v>59</v>
      </c>
      <c r="E5" s="51"/>
      <c r="F5" s="51"/>
      <c r="G5" s="51"/>
      <c r="H5" s="51"/>
      <c r="I5" s="54">
        <f>C17/C5</f>
        <v>1.77823296</v>
      </c>
      <c r="J5" s="18" t="s">
        <v>62</v>
      </c>
      <c r="N5" s="14">
        <v>83.167000000000002</v>
      </c>
      <c r="O5" s="16">
        <v>0.02</v>
      </c>
      <c r="P5" s="13">
        <f>N5*O5</f>
        <v>1.66334</v>
      </c>
      <c r="Q5">
        <v>1.002</v>
      </c>
    </row>
    <row r="6" spans="1:18" x14ac:dyDescent="0.25">
      <c r="A6" s="40" t="s">
        <v>54</v>
      </c>
      <c r="B6" s="41">
        <v>1.0122</v>
      </c>
      <c r="C6" s="42">
        <v>0.02</v>
      </c>
      <c r="F6" s="39">
        <f>razdelitev_prevoznih_stroškov!I2+1</f>
        <v>1.0122062068171522</v>
      </c>
      <c r="G6" s="49">
        <f>razdelitev_prevoznih_stroškov!J2</f>
        <v>2.4024818356776483E-2</v>
      </c>
      <c r="N6" s="15">
        <v>83.333299999999994</v>
      </c>
      <c r="O6" s="17">
        <f>P6/N6</f>
        <v>1.9960087984035195E-2</v>
      </c>
      <c r="P6" s="13">
        <v>1.66334</v>
      </c>
    </row>
    <row r="7" spans="1:18" x14ac:dyDescent="0.25">
      <c r="A7" s="19" t="s">
        <v>52</v>
      </c>
      <c r="B7" s="20"/>
      <c r="C7" s="25">
        <f>C9/B8</f>
        <v>1.9922586520947176</v>
      </c>
    </row>
    <row r="8" spans="1:18" x14ac:dyDescent="0.25">
      <c r="A8" s="19" t="s">
        <v>33</v>
      </c>
      <c r="B8" s="20">
        <v>1.2</v>
      </c>
      <c r="C8" s="26">
        <f>C9-C7</f>
        <v>0.39845173041894344</v>
      </c>
    </row>
    <row r="9" spans="1:18" x14ac:dyDescent="0.25">
      <c r="A9" s="19" t="s">
        <v>32</v>
      </c>
      <c r="B9" s="20"/>
      <c r="C9" s="26">
        <f>C11</f>
        <v>2.3907103825136611</v>
      </c>
      <c r="D9" s="50" t="s">
        <v>60</v>
      </c>
      <c r="E9" s="51"/>
      <c r="F9" s="51"/>
      <c r="G9" s="51"/>
      <c r="H9" s="51"/>
      <c r="I9" s="33"/>
      <c r="J9" s="33"/>
      <c r="N9">
        <v>83.33</v>
      </c>
      <c r="O9" s="10">
        <v>0.2</v>
      </c>
      <c r="P9">
        <f>N9*O9</f>
        <v>16.666</v>
      </c>
      <c r="Q9">
        <v>1.2</v>
      </c>
    </row>
    <row r="10" spans="1:18" x14ac:dyDescent="0.25">
      <c r="A10" s="19" t="s">
        <v>31</v>
      </c>
      <c r="B10" s="20">
        <v>1.22</v>
      </c>
      <c r="C10" s="25">
        <f>B10*C11</f>
        <v>2.9166666666666665</v>
      </c>
      <c r="D10" s="29" t="s">
        <v>61</v>
      </c>
      <c r="E10" s="29"/>
      <c r="F10" s="29"/>
      <c r="G10" s="29"/>
      <c r="H10" s="1">
        <f>C17/C10</f>
        <v>1.2</v>
      </c>
      <c r="I10" s="18" t="s">
        <v>63</v>
      </c>
      <c r="N10">
        <f>N9*Q9</f>
        <v>99.995999999999995</v>
      </c>
      <c r="O10" s="11">
        <f>P10/N10</f>
        <v>0.16666666666666669</v>
      </c>
      <c r="P10">
        <v>16.666</v>
      </c>
    </row>
    <row r="11" spans="1:18" x14ac:dyDescent="0.25">
      <c r="A11" s="19" t="s">
        <v>32</v>
      </c>
      <c r="B11" s="20"/>
      <c r="C11" s="22">
        <f>C13/B12</f>
        <v>2.3907103825136611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8" x14ac:dyDescent="0.25">
      <c r="A12" s="19" t="s">
        <v>53</v>
      </c>
      <c r="B12" s="30">
        <v>1</v>
      </c>
      <c r="C12" s="22">
        <f>C13-C11</f>
        <v>0</v>
      </c>
      <c r="H12" s="33"/>
      <c r="I12" s="33"/>
      <c r="J12" s="33"/>
      <c r="K12" s="33"/>
      <c r="L12" s="34"/>
      <c r="M12" s="33"/>
      <c r="N12" s="34"/>
      <c r="O12" s="33"/>
      <c r="P12" s="33"/>
      <c r="Q12" s="33"/>
      <c r="R12" s="33"/>
    </row>
    <row r="13" spans="1:18" x14ac:dyDescent="0.25">
      <c r="A13" s="20" t="s">
        <v>52</v>
      </c>
      <c r="B13" s="21"/>
      <c r="C13" s="22">
        <f>C15/1.2</f>
        <v>2.3907103825136611</v>
      </c>
      <c r="H13" s="33"/>
      <c r="I13" s="33"/>
      <c r="J13" s="35"/>
      <c r="K13" s="36"/>
      <c r="L13" s="33"/>
      <c r="M13" s="33"/>
      <c r="N13" s="37"/>
      <c r="O13" s="33"/>
      <c r="P13" s="33"/>
      <c r="Q13" s="33"/>
      <c r="R13" s="33"/>
    </row>
    <row r="14" spans="1:18" x14ac:dyDescent="0.25">
      <c r="A14" s="20" t="s">
        <v>27</v>
      </c>
      <c r="B14" s="21">
        <v>0.16669999999999999</v>
      </c>
      <c r="C14" s="22">
        <f>C15-C13</f>
        <v>0.47814207650273222</v>
      </c>
      <c r="H14" s="33"/>
      <c r="I14" s="33"/>
      <c r="J14" s="35"/>
      <c r="K14" s="34"/>
      <c r="L14" s="34"/>
      <c r="M14" s="33"/>
      <c r="N14" s="37"/>
      <c r="O14" s="33"/>
      <c r="P14" s="33"/>
      <c r="Q14" s="33"/>
      <c r="R14" s="33"/>
    </row>
    <row r="15" spans="1:18" x14ac:dyDescent="0.25">
      <c r="A15" s="20" t="s">
        <v>26</v>
      </c>
      <c r="B15" s="21"/>
      <c r="C15" s="22">
        <f>C17-C16</f>
        <v>2.8688524590163933</v>
      </c>
      <c r="H15" s="33"/>
      <c r="I15" s="33"/>
      <c r="J15" s="35"/>
      <c r="K15" s="34"/>
      <c r="L15" s="34"/>
      <c r="M15" s="33"/>
      <c r="N15" s="37"/>
      <c r="O15" s="33"/>
      <c r="P15" s="33"/>
      <c r="Q15" s="33"/>
      <c r="R15" s="33"/>
    </row>
    <row r="16" spans="1:18" x14ac:dyDescent="0.25">
      <c r="A16" s="20" t="s">
        <v>25</v>
      </c>
      <c r="B16" s="21">
        <f>22/122</f>
        <v>0.18032786885245902</v>
      </c>
      <c r="C16" s="22">
        <f>B16*C17</f>
        <v>0.63114754098360659</v>
      </c>
      <c r="H16" s="33"/>
      <c r="I16" s="33"/>
      <c r="J16" s="35"/>
      <c r="K16" s="34"/>
      <c r="L16" s="34"/>
      <c r="M16" s="33"/>
      <c r="N16" s="37"/>
      <c r="O16" s="33"/>
      <c r="P16" s="33"/>
      <c r="Q16" s="33"/>
      <c r="R16" s="33"/>
    </row>
    <row r="17" spans="1:18" x14ac:dyDescent="0.25">
      <c r="A17" s="20" t="s">
        <v>24</v>
      </c>
      <c r="B17" s="20"/>
      <c r="C17" s="28">
        <v>3.5</v>
      </c>
      <c r="D17" s="52" t="s">
        <v>58</v>
      </c>
      <c r="E17" s="53"/>
      <c r="H17" s="33"/>
      <c r="I17" s="33"/>
      <c r="J17" s="35"/>
      <c r="K17" s="34"/>
      <c r="L17" s="34"/>
      <c r="M17" s="33"/>
      <c r="N17" s="37"/>
      <c r="O17" s="33"/>
      <c r="P17" s="33"/>
      <c r="Q17" s="33"/>
      <c r="R17" s="33"/>
    </row>
    <row r="18" spans="1:18" x14ac:dyDescent="0.25">
      <c r="H18" s="33"/>
      <c r="I18" s="33"/>
      <c r="J18" s="35"/>
      <c r="K18" s="34"/>
      <c r="L18" s="34"/>
      <c r="M18" s="33"/>
      <c r="N18" s="37"/>
      <c r="O18" s="33"/>
      <c r="P18" s="33"/>
      <c r="Q18" s="33"/>
      <c r="R18" s="33"/>
    </row>
    <row r="19" spans="1:18" x14ac:dyDescent="0.25">
      <c r="H19" s="33"/>
      <c r="I19" s="34"/>
      <c r="J19" s="35"/>
      <c r="K19" s="34"/>
      <c r="L19" s="34"/>
      <c r="M19" s="33"/>
      <c r="N19" s="38"/>
      <c r="O19" s="33"/>
      <c r="P19" s="33"/>
      <c r="Q19" s="33"/>
      <c r="R19" s="33"/>
    </row>
    <row r="20" spans="1:18" x14ac:dyDescent="0.25"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 x14ac:dyDescent="0.25">
      <c r="H21" s="34"/>
      <c r="I21" s="34"/>
      <c r="J21" s="34"/>
      <c r="K21" s="34"/>
      <c r="L21" s="33"/>
      <c r="M21" s="33"/>
      <c r="N21" s="33"/>
      <c r="O21" s="33"/>
      <c r="P21" s="33"/>
      <c r="Q21" s="33"/>
      <c r="R21" s="33"/>
    </row>
    <row r="22" spans="1:18" x14ac:dyDescent="0.25">
      <c r="H22" s="35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x14ac:dyDescent="0.25"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x14ac:dyDescent="0.25"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x14ac:dyDescent="0.25"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 x14ac:dyDescent="0.25"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18" x14ac:dyDescent="0.25"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E5B5F-8B69-4761-8D51-E1EAC7025695}">
  <sheetPr>
    <tabColor rgb="FFFF0000"/>
  </sheetPr>
  <dimension ref="A1:R27"/>
  <sheetViews>
    <sheetView workbookViewId="0">
      <selection activeCell="C11" sqref="C11"/>
    </sheetView>
  </sheetViews>
  <sheetFormatPr defaultRowHeight="15" x14ac:dyDescent="0.25"/>
  <cols>
    <col min="1" max="1" width="29.5703125" customWidth="1"/>
    <col min="6" max="6" width="11.7109375" customWidth="1"/>
    <col min="7" max="7" width="13.42578125" customWidth="1"/>
    <col min="8" max="8" width="15.5703125" customWidth="1"/>
    <col min="9" max="9" width="21" customWidth="1"/>
    <col min="10" max="10" width="25.140625" customWidth="1"/>
    <col min="11" max="11" width="20.7109375" customWidth="1"/>
    <col min="12" max="12" width="17.42578125" customWidth="1"/>
    <col min="13" max="13" width="20.7109375" customWidth="1"/>
    <col min="14" max="14" width="12.140625" customWidth="1"/>
  </cols>
  <sheetData>
    <row r="1" spans="1:18" x14ac:dyDescent="0.25">
      <c r="A1" s="31" t="s">
        <v>35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14">
        <v>100</v>
      </c>
      <c r="N1" s="10">
        <v>0.22</v>
      </c>
      <c r="O1" s="13">
        <f>M1*N1</f>
        <v>22</v>
      </c>
      <c r="P1">
        <v>1.22</v>
      </c>
    </row>
    <row r="2" spans="1:18" x14ac:dyDescent="0.25">
      <c r="A2" s="31" t="s">
        <v>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5">
        <f>M1*P1</f>
        <v>122</v>
      </c>
      <c r="N2" s="12">
        <f>O2/M2</f>
        <v>0.18032786885245902</v>
      </c>
      <c r="O2" s="13">
        <v>22</v>
      </c>
    </row>
    <row r="4" spans="1:18" x14ac:dyDescent="0.25">
      <c r="A4" s="23" t="s">
        <v>29</v>
      </c>
      <c r="B4" s="24" t="s">
        <v>30</v>
      </c>
      <c r="C4" s="24" t="s">
        <v>6</v>
      </c>
    </row>
    <row r="5" spans="1:18" x14ac:dyDescent="0.25">
      <c r="A5" s="19" t="s">
        <v>32</v>
      </c>
      <c r="B5" s="20"/>
      <c r="C5" s="27">
        <f>C7/B6</f>
        <v>2.7610436444574504</v>
      </c>
      <c r="D5" s="50" t="s">
        <v>59</v>
      </c>
      <c r="E5" s="51"/>
      <c r="F5" s="51"/>
      <c r="G5" s="51"/>
      <c r="H5" s="51"/>
      <c r="M5" s="14">
        <v>83.167000000000002</v>
      </c>
      <c r="N5" s="16">
        <v>0.02</v>
      </c>
      <c r="O5" s="13">
        <f>M5*N5</f>
        <v>1.66334</v>
      </c>
      <c r="P5">
        <v>1.002</v>
      </c>
    </row>
    <row r="6" spans="1:18" x14ac:dyDescent="0.25">
      <c r="A6" s="40" t="s">
        <v>54</v>
      </c>
      <c r="B6" s="41">
        <v>1.0307999999999999</v>
      </c>
      <c r="C6" s="42">
        <v>16.489000000000001</v>
      </c>
      <c r="F6" s="39">
        <f>razdelitev_prevoznih_stroškov!I3</f>
        <v>1.2206206817152282E-2</v>
      </c>
      <c r="G6" s="49">
        <f>razdelitev_prevoznih_stroškov!J3+1</f>
        <v>1.0337018697554314</v>
      </c>
      <c r="M6" s="15">
        <v>83.333299999999994</v>
      </c>
      <c r="N6" s="17">
        <f>O6/M6</f>
        <v>1.9960087984035195E-2</v>
      </c>
      <c r="O6" s="13">
        <v>1.66334</v>
      </c>
    </row>
    <row r="7" spans="1:18" x14ac:dyDescent="0.25">
      <c r="A7" s="19" t="s">
        <v>55</v>
      </c>
      <c r="B7" s="20"/>
      <c r="C7" s="25">
        <f>C9/B8</f>
        <v>2.8460837887067396</v>
      </c>
    </row>
    <row r="8" spans="1:18" x14ac:dyDescent="0.25">
      <c r="A8" s="19" t="s">
        <v>33</v>
      </c>
      <c r="B8" s="20">
        <v>1.2</v>
      </c>
      <c r="C8" s="26">
        <f>C9-C7</f>
        <v>0.56921675774134783</v>
      </c>
    </row>
    <row r="9" spans="1:18" x14ac:dyDescent="0.25">
      <c r="A9" s="19" t="s">
        <v>32</v>
      </c>
      <c r="B9" s="20"/>
      <c r="C9" s="26">
        <f>C11</f>
        <v>3.4153005464480874</v>
      </c>
      <c r="D9" s="50" t="s">
        <v>60</v>
      </c>
      <c r="E9" s="51"/>
      <c r="F9" s="51"/>
      <c r="G9" s="51"/>
      <c r="H9" s="51"/>
      <c r="I9" s="33"/>
      <c r="J9" s="33"/>
      <c r="M9">
        <v>83.33</v>
      </c>
      <c r="N9" s="10">
        <v>0.2</v>
      </c>
      <c r="O9">
        <f>M9*N9</f>
        <v>16.666</v>
      </c>
      <c r="P9">
        <v>1.2</v>
      </c>
    </row>
    <row r="10" spans="1:18" x14ac:dyDescent="0.25">
      <c r="A10" s="19" t="s">
        <v>31</v>
      </c>
      <c r="B10" s="20">
        <v>1.22</v>
      </c>
      <c r="C10" s="25">
        <f>B10*C11</f>
        <v>4.166666666666667</v>
      </c>
      <c r="D10" s="29" t="s">
        <v>61</v>
      </c>
      <c r="E10" s="29"/>
      <c r="F10" s="29"/>
      <c r="G10" s="29"/>
      <c r="H10" s="1"/>
      <c r="M10">
        <f>M9*P9</f>
        <v>99.995999999999995</v>
      </c>
      <c r="N10" s="11">
        <f>O10/M10</f>
        <v>0.16666666666666669</v>
      </c>
      <c r="O10">
        <v>16.666</v>
      </c>
    </row>
    <row r="11" spans="1:18" x14ac:dyDescent="0.25">
      <c r="A11" s="19" t="s">
        <v>32</v>
      </c>
      <c r="B11" s="20"/>
      <c r="C11" s="55">
        <f>C13/B12</f>
        <v>3.4153005464480874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8" x14ac:dyDescent="0.25">
      <c r="A12" s="19" t="s">
        <v>56</v>
      </c>
      <c r="B12" s="30">
        <v>1</v>
      </c>
      <c r="C12" s="22">
        <f>C13-C11</f>
        <v>0</v>
      </c>
      <c r="H12" s="33"/>
      <c r="I12" s="33"/>
      <c r="J12" s="33"/>
      <c r="K12" s="33"/>
      <c r="L12" s="34"/>
      <c r="M12" s="33"/>
      <c r="N12" s="34"/>
      <c r="O12" s="33"/>
      <c r="P12" s="33"/>
      <c r="Q12" s="33"/>
      <c r="R12" s="33"/>
    </row>
    <row r="13" spans="1:18" x14ac:dyDescent="0.25">
      <c r="A13" s="20" t="s">
        <v>28</v>
      </c>
      <c r="B13" s="21"/>
      <c r="C13" s="22">
        <f>C15/1.2</f>
        <v>3.4153005464480874</v>
      </c>
      <c r="H13" s="33"/>
      <c r="I13" s="33"/>
      <c r="J13" s="35"/>
      <c r="K13" s="36"/>
      <c r="L13" s="33"/>
      <c r="M13" s="33"/>
      <c r="N13" s="37"/>
      <c r="O13" s="33"/>
      <c r="P13" s="33"/>
      <c r="Q13" s="33"/>
      <c r="R13" s="33"/>
    </row>
    <row r="14" spans="1:18" x14ac:dyDescent="0.25">
      <c r="A14" s="20" t="s">
        <v>27</v>
      </c>
      <c r="B14" s="21">
        <v>0.16669999999999999</v>
      </c>
      <c r="C14" s="22">
        <f>C15-C13</f>
        <v>0.68306010928961713</v>
      </c>
      <c r="H14" s="33"/>
      <c r="I14" s="33"/>
      <c r="J14" s="35"/>
      <c r="K14" s="34"/>
      <c r="L14" s="34"/>
      <c r="M14" s="33"/>
      <c r="N14" s="37"/>
      <c r="O14" s="33"/>
      <c r="P14" s="33"/>
      <c r="Q14" s="33"/>
      <c r="R14" s="33"/>
    </row>
    <row r="15" spans="1:18" x14ac:dyDescent="0.25">
      <c r="A15" s="20" t="s">
        <v>26</v>
      </c>
      <c r="B15" s="21"/>
      <c r="C15" s="22">
        <f>C17-C16</f>
        <v>4.0983606557377046</v>
      </c>
      <c r="H15" s="33"/>
      <c r="I15" s="33"/>
      <c r="J15" s="35"/>
      <c r="K15" s="34"/>
      <c r="L15" s="34"/>
      <c r="M15" s="33"/>
      <c r="N15" s="37"/>
      <c r="O15" s="33"/>
      <c r="P15" s="33"/>
      <c r="Q15" s="33"/>
      <c r="R15" s="33"/>
    </row>
    <row r="16" spans="1:18" x14ac:dyDescent="0.25">
      <c r="A16" s="20" t="s">
        <v>25</v>
      </c>
      <c r="B16" s="21">
        <f>22/122</f>
        <v>0.18032786885245902</v>
      </c>
      <c r="C16" s="22">
        <f>B16*C17</f>
        <v>0.90163934426229508</v>
      </c>
      <c r="H16" s="33"/>
      <c r="I16" s="33"/>
      <c r="J16" s="35"/>
      <c r="K16" s="34"/>
      <c r="L16" s="34"/>
      <c r="M16" s="33"/>
      <c r="N16" s="37"/>
      <c r="O16" s="33"/>
      <c r="P16" s="33"/>
      <c r="Q16" s="33"/>
      <c r="R16" s="33"/>
    </row>
    <row r="17" spans="1:18" x14ac:dyDescent="0.25">
      <c r="A17" s="20" t="s">
        <v>24</v>
      </c>
      <c r="B17" s="20"/>
      <c r="C17" s="28">
        <v>5</v>
      </c>
      <c r="D17" s="52" t="s">
        <v>58</v>
      </c>
      <c r="E17" s="53"/>
      <c r="H17" s="33"/>
      <c r="I17" s="33"/>
      <c r="J17" s="35"/>
      <c r="K17" s="34"/>
      <c r="L17" s="34"/>
      <c r="M17" s="33"/>
      <c r="N17" s="37"/>
      <c r="O17" s="33"/>
      <c r="P17" s="33"/>
      <c r="Q17" s="33"/>
      <c r="R17" s="33"/>
    </row>
    <row r="18" spans="1:18" x14ac:dyDescent="0.25">
      <c r="H18" s="33"/>
      <c r="I18" s="33"/>
      <c r="J18" s="35"/>
      <c r="K18" s="34"/>
      <c r="L18" s="34"/>
      <c r="M18" s="33"/>
      <c r="N18" s="37"/>
      <c r="O18" s="33"/>
      <c r="P18" s="33"/>
      <c r="Q18" s="33"/>
      <c r="R18" s="33"/>
    </row>
    <row r="19" spans="1:18" x14ac:dyDescent="0.25">
      <c r="H19" s="33"/>
      <c r="I19" s="34"/>
      <c r="J19" s="35"/>
      <c r="K19" s="34"/>
      <c r="L19" s="34"/>
      <c r="M19" s="33"/>
      <c r="N19" s="38"/>
      <c r="O19" s="33"/>
      <c r="P19" s="33"/>
      <c r="Q19" s="33"/>
      <c r="R19" s="33"/>
    </row>
    <row r="20" spans="1:18" x14ac:dyDescent="0.25"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 x14ac:dyDescent="0.25">
      <c r="H21" s="34"/>
      <c r="I21" s="34"/>
      <c r="J21" s="34"/>
      <c r="K21" s="34"/>
      <c r="L21" s="33"/>
      <c r="M21" s="33"/>
      <c r="N21" s="33"/>
      <c r="O21" s="33"/>
      <c r="P21" s="33"/>
      <c r="Q21" s="33"/>
      <c r="R21" s="33"/>
    </row>
    <row r="22" spans="1:18" x14ac:dyDescent="0.25">
      <c r="H22" s="35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x14ac:dyDescent="0.25"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x14ac:dyDescent="0.25"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x14ac:dyDescent="0.25"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 x14ac:dyDescent="0.25"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18" x14ac:dyDescent="0.25"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85C45-8125-4DA5-96A0-DB68E3FA6600}">
  <sheetPr>
    <tabColor rgb="FFFF0000"/>
  </sheetPr>
  <dimension ref="A1:R27"/>
  <sheetViews>
    <sheetView workbookViewId="0">
      <selection activeCell="C11" sqref="C11"/>
    </sheetView>
  </sheetViews>
  <sheetFormatPr defaultRowHeight="15" x14ac:dyDescent="0.25"/>
  <cols>
    <col min="1" max="1" width="33.42578125" customWidth="1"/>
    <col min="6" max="6" width="11.7109375" customWidth="1"/>
    <col min="7" max="7" width="13.42578125" customWidth="1"/>
    <col min="8" max="8" width="15.5703125" customWidth="1"/>
    <col min="9" max="9" width="21" customWidth="1"/>
    <col min="10" max="10" width="25.140625" customWidth="1"/>
    <col min="11" max="11" width="20.7109375" customWidth="1"/>
    <col min="12" max="12" width="17.42578125" customWidth="1"/>
    <col min="13" max="13" width="20.7109375" customWidth="1"/>
    <col min="14" max="14" width="12.140625" customWidth="1"/>
  </cols>
  <sheetData>
    <row r="1" spans="1:18" x14ac:dyDescent="0.25">
      <c r="A1" s="31" t="s">
        <v>35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14">
        <v>100</v>
      </c>
      <c r="N1" s="10">
        <v>0.22</v>
      </c>
      <c r="O1" s="13">
        <f>M1*N1</f>
        <v>22</v>
      </c>
      <c r="P1">
        <v>1.22</v>
      </c>
    </row>
    <row r="2" spans="1:18" x14ac:dyDescent="0.25">
      <c r="A2" s="31" t="s">
        <v>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5">
        <f>M1*P1</f>
        <v>122</v>
      </c>
      <c r="N2" s="12">
        <f>O2/M2</f>
        <v>0.18032786885245902</v>
      </c>
      <c r="O2" s="13">
        <v>22</v>
      </c>
    </row>
    <row r="4" spans="1:18" x14ac:dyDescent="0.25">
      <c r="A4" s="23" t="s">
        <v>29</v>
      </c>
      <c r="B4" s="24" t="s">
        <v>30</v>
      </c>
      <c r="C4" s="24" t="s">
        <v>6</v>
      </c>
    </row>
    <row r="5" spans="1:18" x14ac:dyDescent="0.25">
      <c r="A5" s="19" t="s">
        <v>32</v>
      </c>
      <c r="B5" s="20"/>
      <c r="C5" s="27">
        <f>C7/B6</f>
        <v>2.2088349155659608</v>
      </c>
      <c r="D5" s="50" t="s">
        <v>59</v>
      </c>
      <c r="E5" s="51"/>
      <c r="F5" s="51"/>
      <c r="G5" s="51"/>
      <c r="H5" s="51"/>
      <c r="M5" s="14">
        <v>83.167000000000002</v>
      </c>
      <c r="N5" s="16">
        <v>0.02</v>
      </c>
      <c r="O5" s="13">
        <f>M5*N5</f>
        <v>1.66334</v>
      </c>
      <c r="P5">
        <v>1.002</v>
      </c>
    </row>
    <row r="6" spans="1:18" x14ac:dyDescent="0.25">
      <c r="A6" s="40" t="s">
        <v>57</v>
      </c>
      <c r="B6" s="41">
        <v>1.0307999999999999</v>
      </c>
      <c r="C6" s="42">
        <v>16.489000000000001</v>
      </c>
      <c r="F6" s="39">
        <f>razdelitev_prevoznih_stroškov!I4+1</f>
        <v>1.0122062068171522</v>
      </c>
      <c r="G6" s="48">
        <f>razdelitev_prevoznih_stroškov!J4</f>
        <v>2.6961495804345214E-2</v>
      </c>
      <c r="M6" s="15">
        <v>83.333299999999994</v>
      </c>
      <c r="N6" s="17">
        <f>O6/M6</f>
        <v>1.9960087984035195E-2</v>
      </c>
      <c r="O6" s="13">
        <v>1.66334</v>
      </c>
    </row>
    <row r="7" spans="1:18" x14ac:dyDescent="0.25">
      <c r="A7" s="19" t="s">
        <v>55</v>
      </c>
      <c r="B7" s="20"/>
      <c r="C7" s="25">
        <f>C9/B8</f>
        <v>2.2768670309653922</v>
      </c>
    </row>
    <row r="8" spans="1:18" x14ac:dyDescent="0.25">
      <c r="A8" s="19" t="s">
        <v>33</v>
      </c>
      <c r="B8" s="20">
        <v>1.2</v>
      </c>
      <c r="C8" s="26">
        <f>C9-C7</f>
        <v>0.45537340619307809</v>
      </c>
    </row>
    <row r="9" spans="1:18" x14ac:dyDescent="0.25">
      <c r="A9" s="19" t="s">
        <v>32</v>
      </c>
      <c r="B9" s="20"/>
      <c r="C9" s="26">
        <f>C11</f>
        <v>2.7322404371584703</v>
      </c>
      <c r="D9" s="50" t="s">
        <v>60</v>
      </c>
      <c r="E9" s="51"/>
      <c r="F9" s="51"/>
      <c r="G9" s="51"/>
      <c r="H9" s="51"/>
      <c r="I9" s="33"/>
      <c r="J9" s="33"/>
      <c r="M9">
        <v>83.33</v>
      </c>
      <c r="N9" s="10">
        <v>0.2</v>
      </c>
      <c r="O9">
        <f>M9*N9</f>
        <v>16.666</v>
      </c>
      <c r="P9">
        <v>1.2</v>
      </c>
    </row>
    <row r="10" spans="1:18" x14ac:dyDescent="0.25">
      <c r="A10" s="19" t="s">
        <v>31</v>
      </c>
      <c r="B10" s="20">
        <v>1.22</v>
      </c>
      <c r="C10" s="25">
        <f>B10*C11</f>
        <v>3.3333333333333339</v>
      </c>
      <c r="D10" s="29" t="s">
        <v>61</v>
      </c>
      <c r="E10" s="29"/>
      <c r="F10" s="29"/>
      <c r="G10" s="29"/>
      <c r="H10" s="56"/>
      <c r="M10">
        <f>M9*P9</f>
        <v>99.995999999999995</v>
      </c>
      <c r="N10" s="11">
        <f>O10/M10</f>
        <v>0.16666666666666669</v>
      </c>
      <c r="O10">
        <v>16.666</v>
      </c>
    </row>
    <row r="11" spans="1:18" x14ac:dyDescent="0.25">
      <c r="A11" s="19" t="s">
        <v>32</v>
      </c>
      <c r="B11" s="20"/>
      <c r="C11" s="22">
        <f>C13/B12</f>
        <v>2.7322404371584703</v>
      </c>
      <c r="D11" s="5"/>
      <c r="E11" s="3"/>
      <c r="F11" s="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8" x14ac:dyDescent="0.25">
      <c r="A12" s="19" t="s">
        <v>56</v>
      </c>
      <c r="B12" s="30">
        <v>1</v>
      </c>
      <c r="C12" s="22">
        <f>C13-C11</f>
        <v>0</v>
      </c>
      <c r="H12" s="33"/>
      <c r="I12" s="33"/>
      <c r="J12" s="33"/>
      <c r="K12" s="33"/>
      <c r="L12" s="34"/>
      <c r="M12" s="33"/>
      <c r="N12" s="34"/>
      <c r="O12" s="33"/>
      <c r="P12" s="33"/>
      <c r="Q12" s="33"/>
      <c r="R12" s="33"/>
    </row>
    <row r="13" spans="1:18" x14ac:dyDescent="0.25">
      <c r="A13" s="20" t="s">
        <v>55</v>
      </c>
      <c r="B13" s="21"/>
      <c r="C13" s="22">
        <f>C15/1.2</f>
        <v>2.7322404371584703</v>
      </c>
      <c r="H13" s="33"/>
      <c r="I13" s="33"/>
      <c r="J13" s="35"/>
      <c r="K13" s="36"/>
      <c r="L13" s="33"/>
      <c r="M13" s="33"/>
      <c r="N13" s="37"/>
      <c r="O13" s="33"/>
      <c r="P13" s="33"/>
      <c r="Q13" s="33"/>
      <c r="R13" s="33"/>
    </row>
    <row r="14" spans="1:18" x14ac:dyDescent="0.25">
      <c r="A14" s="20" t="s">
        <v>27</v>
      </c>
      <c r="B14" s="21">
        <v>0.16669999999999999</v>
      </c>
      <c r="C14" s="22">
        <f>C15-C13</f>
        <v>0.54644808743169371</v>
      </c>
      <c r="H14" s="33"/>
      <c r="I14" s="33"/>
      <c r="J14" s="35"/>
      <c r="K14" s="34"/>
      <c r="L14" s="34"/>
      <c r="M14" s="33"/>
      <c r="N14" s="37"/>
      <c r="O14" s="33"/>
      <c r="P14" s="33"/>
      <c r="Q14" s="33"/>
      <c r="R14" s="33"/>
    </row>
    <row r="15" spans="1:18" x14ac:dyDescent="0.25">
      <c r="A15" s="20" t="s">
        <v>26</v>
      </c>
      <c r="B15" s="21"/>
      <c r="C15" s="22">
        <f>C17-C16</f>
        <v>3.278688524590164</v>
      </c>
      <c r="H15" s="33"/>
      <c r="I15" s="33"/>
      <c r="J15" s="35"/>
      <c r="K15" s="34"/>
      <c r="L15" s="34"/>
      <c r="M15" s="33"/>
      <c r="N15" s="37"/>
      <c r="O15" s="33"/>
      <c r="P15" s="33"/>
      <c r="Q15" s="33"/>
      <c r="R15" s="33"/>
    </row>
    <row r="16" spans="1:18" x14ac:dyDescent="0.25">
      <c r="A16" s="20" t="s">
        <v>25</v>
      </c>
      <c r="B16" s="21">
        <f>22/122</f>
        <v>0.18032786885245902</v>
      </c>
      <c r="C16" s="22">
        <f>B16*C17</f>
        <v>0.72131147540983609</v>
      </c>
      <c r="H16" s="33"/>
      <c r="I16" s="33"/>
      <c r="J16" s="35"/>
      <c r="K16" s="34"/>
      <c r="L16" s="34"/>
      <c r="M16" s="33"/>
      <c r="N16" s="37"/>
      <c r="O16" s="33"/>
      <c r="P16" s="33"/>
      <c r="Q16" s="33"/>
      <c r="R16" s="33"/>
    </row>
    <row r="17" spans="1:18" x14ac:dyDescent="0.25">
      <c r="A17" s="20" t="s">
        <v>24</v>
      </c>
      <c r="B17" s="20"/>
      <c r="C17" s="28">
        <v>4</v>
      </c>
      <c r="D17" s="52" t="s">
        <v>58</v>
      </c>
      <c r="E17" s="53"/>
      <c r="H17" s="33"/>
      <c r="I17" s="33"/>
      <c r="J17" s="35"/>
      <c r="K17" s="34"/>
      <c r="L17" s="34"/>
      <c r="M17" s="33"/>
      <c r="N17" s="37"/>
      <c r="O17" s="33"/>
      <c r="P17" s="33"/>
      <c r="Q17" s="33"/>
      <c r="R17" s="33"/>
    </row>
    <row r="18" spans="1:18" x14ac:dyDescent="0.25">
      <c r="H18" s="33"/>
      <c r="I18" s="33"/>
      <c r="J18" s="35"/>
      <c r="K18" s="34"/>
      <c r="L18" s="34"/>
      <c r="M18" s="33"/>
      <c r="N18" s="37"/>
      <c r="O18" s="33"/>
      <c r="P18" s="33"/>
      <c r="Q18" s="33"/>
      <c r="R18" s="33"/>
    </row>
    <row r="19" spans="1:18" x14ac:dyDescent="0.25">
      <c r="H19" s="33"/>
      <c r="I19" s="34"/>
      <c r="J19" s="35"/>
      <c r="K19" s="34"/>
      <c r="L19" s="34"/>
      <c r="M19" s="33"/>
      <c r="N19" s="38"/>
      <c r="O19" s="33"/>
      <c r="P19" s="33"/>
      <c r="Q19" s="33"/>
      <c r="R19" s="33"/>
    </row>
    <row r="20" spans="1:18" x14ac:dyDescent="0.25"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 x14ac:dyDescent="0.25">
      <c r="H21" s="34"/>
      <c r="I21" s="34"/>
      <c r="J21" s="34"/>
      <c r="K21" s="34"/>
      <c r="L21" s="33"/>
      <c r="M21" s="33"/>
      <c r="N21" s="33"/>
      <c r="O21" s="33"/>
      <c r="P21" s="33"/>
      <c r="Q21" s="33"/>
      <c r="R21" s="33"/>
    </row>
    <row r="22" spans="1:18" x14ac:dyDescent="0.25">
      <c r="H22" s="35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x14ac:dyDescent="0.25"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x14ac:dyDescent="0.25"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x14ac:dyDescent="0.25"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 x14ac:dyDescent="0.25"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18" x14ac:dyDescent="0.25"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835CE-6AC8-4D41-89EB-210A4D37293E}">
  <sheetPr>
    <tabColor rgb="FFFF0000"/>
  </sheetPr>
  <dimension ref="A1:R27"/>
  <sheetViews>
    <sheetView workbookViewId="0">
      <selection activeCell="C11" sqref="C11"/>
    </sheetView>
  </sheetViews>
  <sheetFormatPr defaultRowHeight="15" x14ac:dyDescent="0.25"/>
  <cols>
    <col min="1" max="1" width="39.85546875" customWidth="1"/>
    <col min="6" max="6" width="11.7109375" customWidth="1"/>
    <col min="7" max="7" width="13.42578125" customWidth="1"/>
    <col min="8" max="8" width="15.5703125" customWidth="1"/>
    <col min="9" max="9" width="21" customWidth="1"/>
    <col min="10" max="10" width="25.140625" customWidth="1"/>
    <col min="11" max="11" width="20.7109375" customWidth="1"/>
    <col min="12" max="12" width="17.42578125" customWidth="1"/>
    <col min="13" max="13" width="20.7109375" customWidth="1"/>
    <col min="14" max="14" width="12.140625" customWidth="1"/>
  </cols>
  <sheetData>
    <row r="1" spans="1:18" x14ac:dyDescent="0.25">
      <c r="A1" s="31" t="s">
        <v>35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14">
        <v>100</v>
      </c>
      <c r="N1" s="10">
        <v>0.22</v>
      </c>
      <c r="O1" s="13">
        <f>M1*N1</f>
        <v>22</v>
      </c>
      <c r="P1">
        <v>1.22</v>
      </c>
    </row>
    <row r="2" spans="1:18" x14ac:dyDescent="0.25">
      <c r="A2" s="31" t="s">
        <v>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5">
        <f>M1*P1</f>
        <v>122</v>
      </c>
      <c r="N2" s="12">
        <f>O2/M2</f>
        <v>0.18032786885245902</v>
      </c>
      <c r="O2" s="13">
        <v>22</v>
      </c>
    </row>
    <row r="4" spans="1:18" x14ac:dyDescent="0.25">
      <c r="A4" s="23" t="s">
        <v>29</v>
      </c>
      <c r="B4" s="24" t="s">
        <v>30</v>
      </c>
      <c r="C4" s="24" t="s">
        <v>6</v>
      </c>
    </row>
    <row r="5" spans="1:18" x14ac:dyDescent="0.25">
      <c r="A5" s="19" t="s">
        <v>32</v>
      </c>
      <c r="B5" s="20"/>
      <c r="C5" s="27">
        <f>C7/B6</f>
        <v>2.7610436444574504</v>
      </c>
      <c r="D5" s="50" t="s">
        <v>59</v>
      </c>
      <c r="E5" s="51"/>
      <c r="F5" s="51"/>
      <c r="G5" s="51"/>
      <c r="H5" s="51"/>
      <c r="M5" s="14">
        <v>83.167000000000002</v>
      </c>
      <c r="N5" s="16">
        <v>0.02</v>
      </c>
      <c r="O5" s="13">
        <f>M5*N5</f>
        <v>1.66334</v>
      </c>
      <c r="P5">
        <v>1.002</v>
      </c>
    </row>
    <row r="6" spans="1:18" x14ac:dyDescent="0.25">
      <c r="A6" s="40" t="s">
        <v>57</v>
      </c>
      <c r="B6" s="41">
        <v>1.0307999999999999</v>
      </c>
      <c r="C6" s="42">
        <v>16.489000000000001</v>
      </c>
      <c r="F6" s="39">
        <f>razdelitev_prevoznih_stroškov!I5+1</f>
        <v>1.0122062068171522</v>
      </c>
      <c r="G6" s="49">
        <f>razdelitev_prevoznih_stroškov!J5</f>
        <v>3.3701869755431511E-2</v>
      </c>
      <c r="M6" s="15">
        <v>83.333299999999994</v>
      </c>
      <c r="N6" s="17">
        <f>O6/M6</f>
        <v>1.9960087984035195E-2</v>
      </c>
      <c r="O6" s="13">
        <v>1.66334</v>
      </c>
    </row>
    <row r="7" spans="1:18" x14ac:dyDescent="0.25">
      <c r="A7" s="19" t="s">
        <v>55</v>
      </c>
      <c r="B7" s="20"/>
      <c r="C7" s="25">
        <f>C9/B8</f>
        <v>2.8460837887067396</v>
      </c>
    </row>
    <row r="8" spans="1:18" x14ac:dyDescent="0.25">
      <c r="A8" s="19" t="s">
        <v>33</v>
      </c>
      <c r="B8" s="20">
        <v>1.2</v>
      </c>
      <c r="C8" s="26">
        <f>C9-C7</f>
        <v>0.56921675774134783</v>
      </c>
    </row>
    <row r="9" spans="1:18" x14ac:dyDescent="0.25">
      <c r="A9" s="19" t="s">
        <v>32</v>
      </c>
      <c r="B9" s="20"/>
      <c r="C9" s="26">
        <f>C11</f>
        <v>3.4153005464480874</v>
      </c>
      <c r="D9" s="50" t="s">
        <v>60</v>
      </c>
      <c r="E9" s="51"/>
      <c r="F9" s="51"/>
      <c r="G9" s="51"/>
      <c r="H9" s="51"/>
      <c r="I9" s="33"/>
      <c r="J9" s="33"/>
      <c r="M9">
        <v>83.33</v>
      </c>
      <c r="N9" s="10">
        <v>0.2</v>
      </c>
      <c r="O9">
        <f>M9*N9</f>
        <v>16.666</v>
      </c>
      <c r="P9">
        <v>1.2</v>
      </c>
    </row>
    <row r="10" spans="1:18" x14ac:dyDescent="0.25">
      <c r="A10" s="19" t="s">
        <v>31</v>
      </c>
      <c r="B10" s="20">
        <v>1.22</v>
      </c>
      <c r="C10" s="25">
        <f>B10*C11</f>
        <v>4.166666666666667</v>
      </c>
      <c r="D10" s="29" t="s">
        <v>61</v>
      </c>
      <c r="E10" s="29"/>
      <c r="F10" s="29"/>
      <c r="G10" s="29"/>
      <c r="H10" s="1"/>
      <c r="M10">
        <f>M9*P9</f>
        <v>99.995999999999995</v>
      </c>
      <c r="N10" s="11">
        <f>O10/M10</f>
        <v>0.16666666666666669</v>
      </c>
      <c r="O10">
        <v>16.666</v>
      </c>
    </row>
    <row r="11" spans="1:18" x14ac:dyDescent="0.25">
      <c r="A11" s="19" t="s">
        <v>32</v>
      </c>
      <c r="B11" s="20"/>
      <c r="C11" s="22">
        <f>C13/B12</f>
        <v>3.4153005464480874</v>
      </c>
      <c r="D11" s="5"/>
      <c r="E11" s="3"/>
      <c r="F11" s="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8" x14ac:dyDescent="0.25">
      <c r="A12" s="19" t="s">
        <v>56</v>
      </c>
      <c r="B12" s="30">
        <v>1</v>
      </c>
      <c r="C12" s="22">
        <f>C13-C11</f>
        <v>0</v>
      </c>
      <c r="H12" s="33"/>
      <c r="I12" s="33"/>
      <c r="J12" s="33"/>
      <c r="K12" s="33"/>
      <c r="L12" s="34"/>
      <c r="M12" s="33"/>
      <c r="N12" s="34"/>
      <c r="O12" s="33"/>
      <c r="P12" s="33"/>
      <c r="Q12" s="33"/>
      <c r="R12" s="33"/>
    </row>
    <row r="13" spans="1:18" x14ac:dyDescent="0.25">
      <c r="A13" s="20" t="s">
        <v>55</v>
      </c>
      <c r="B13" s="21"/>
      <c r="C13" s="22">
        <f>C15/1.2</f>
        <v>3.4153005464480874</v>
      </c>
      <c r="H13" s="33"/>
      <c r="I13" s="33"/>
      <c r="J13" s="35"/>
      <c r="K13" s="36"/>
      <c r="L13" s="33"/>
      <c r="M13" s="33"/>
      <c r="N13" s="37"/>
      <c r="O13" s="33"/>
      <c r="P13" s="33"/>
      <c r="Q13" s="33"/>
      <c r="R13" s="33"/>
    </row>
    <row r="14" spans="1:18" x14ac:dyDescent="0.25">
      <c r="A14" s="20" t="s">
        <v>27</v>
      </c>
      <c r="B14" s="21">
        <v>0.16669999999999999</v>
      </c>
      <c r="C14" s="22">
        <f>C15-C13</f>
        <v>0.68306010928961713</v>
      </c>
      <c r="H14" s="33"/>
      <c r="I14" s="33"/>
      <c r="J14" s="35"/>
      <c r="K14" s="34"/>
      <c r="L14" s="34"/>
      <c r="M14" s="33"/>
      <c r="N14" s="37"/>
      <c r="O14" s="33"/>
      <c r="P14" s="33"/>
      <c r="Q14" s="33"/>
      <c r="R14" s="33"/>
    </row>
    <row r="15" spans="1:18" x14ac:dyDescent="0.25">
      <c r="A15" s="20" t="s">
        <v>26</v>
      </c>
      <c r="B15" s="21"/>
      <c r="C15" s="22">
        <f>C17-C16</f>
        <v>4.0983606557377046</v>
      </c>
      <c r="H15" s="33"/>
      <c r="I15" s="33"/>
      <c r="J15" s="35"/>
      <c r="K15" s="34"/>
      <c r="L15" s="34"/>
      <c r="M15" s="33"/>
      <c r="N15" s="37"/>
      <c r="O15" s="33"/>
      <c r="P15" s="33"/>
      <c r="Q15" s="33"/>
      <c r="R15" s="33"/>
    </row>
    <row r="16" spans="1:18" x14ac:dyDescent="0.25">
      <c r="A16" s="20" t="s">
        <v>25</v>
      </c>
      <c r="B16" s="21">
        <f>22/122</f>
        <v>0.18032786885245902</v>
      </c>
      <c r="C16" s="22">
        <f>B16*C17</f>
        <v>0.90163934426229508</v>
      </c>
      <c r="H16" s="33"/>
      <c r="I16" s="33"/>
      <c r="J16" s="35"/>
      <c r="K16" s="34"/>
      <c r="L16" s="34"/>
      <c r="M16" s="33"/>
      <c r="N16" s="37"/>
      <c r="O16" s="33"/>
      <c r="P16" s="33"/>
      <c r="Q16" s="33"/>
      <c r="R16" s="33"/>
    </row>
    <row r="17" spans="1:18" x14ac:dyDescent="0.25">
      <c r="A17" s="20" t="s">
        <v>24</v>
      </c>
      <c r="B17" s="20"/>
      <c r="C17" s="28">
        <v>5</v>
      </c>
      <c r="D17" s="52" t="s">
        <v>58</v>
      </c>
      <c r="E17" s="53"/>
      <c r="H17" s="33"/>
      <c r="I17" s="33"/>
      <c r="J17" s="35"/>
      <c r="K17" s="34"/>
      <c r="L17" s="34"/>
      <c r="M17" s="33"/>
      <c r="N17" s="37"/>
      <c r="O17" s="33"/>
      <c r="P17" s="33"/>
      <c r="Q17" s="33"/>
      <c r="R17" s="33"/>
    </row>
    <row r="18" spans="1:18" x14ac:dyDescent="0.25">
      <c r="H18" s="33"/>
      <c r="I18" s="33"/>
      <c r="J18" s="35"/>
      <c r="K18" s="34"/>
      <c r="L18" s="34"/>
      <c r="M18" s="33"/>
      <c r="N18" s="37"/>
      <c r="O18" s="33"/>
      <c r="P18" s="33"/>
      <c r="Q18" s="33"/>
      <c r="R18" s="33"/>
    </row>
    <row r="19" spans="1:18" x14ac:dyDescent="0.25">
      <c r="H19" s="33"/>
      <c r="I19" s="34"/>
      <c r="J19" s="35"/>
      <c r="K19" s="34"/>
      <c r="L19" s="34"/>
      <c r="M19" s="33"/>
      <c r="N19" s="38"/>
      <c r="O19" s="33"/>
      <c r="P19" s="33"/>
      <c r="Q19" s="33"/>
      <c r="R19" s="33"/>
    </row>
    <row r="20" spans="1:18" x14ac:dyDescent="0.25"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 x14ac:dyDescent="0.25">
      <c r="H21" s="34"/>
      <c r="I21" s="34"/>
      <c r="J21" s="34"/>
      <c r="K21" s="34"/>
      <c r="L21" s="33"/>
      <c r="M21" s="33"/>
      <c r="N21" s="33"/>
      <c r="O21" s="33"/>
      <c r="P21" s="33"/>
      <c r="Q21" s="33"/>
      <c r="R21" s="33"/>
    </row>
    <row r="22" spans="1:18" x14ac:dyDescent="0.25">
      <c r="H22" s="35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x14ac:dyDescent="0.25"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x14ac:dyDescent="0.25"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x14ac:dyDescent="0.25"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 x14ac:dyDescent="0.25"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18" x14ac:dyDescent="0.25"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E229E-00B5-4560-8C33-E62F1F22C95B}">
  <sheetPr>
    <tabColor rgb="FFFF0000"/>
  </sheetPr>
  <dimension ref="A1:R27"/>
  <sheetViews>
    <sheetView workbookViewId="0">
      <selection activeCell="C11" sqref="C11"/>
    </sheetView>
  </sheetViews>
  <sheetFormatPr defaultRowHeight="15" x14ac:dyDescent="0.25"/>
  <cols>
    <col min="1" max="1" width="35.7109375" customWidth="1"/>
    <col min="6" max="6" width="11.7109375" customWidth="1"/>
    <col min="7" max="7" width="13.42578125" customWidth="1"/>
    <col min="8" max="8" width="15.5703125" customWidth="1"/>
    <col min="9" max="9" width="21" customWidth="1"/>
    <col min="10" max="10" width="25.140625" customWidth="1"/>
    <col min="11" max="11" width="20.7109375" customWidth="1"/>
    <col min="12" max="12" width="17.42578125" customWidth="1"/>
    <col min="13" max="13" width="20.7109375" customWidth="1"/>
    <col min="14" max="14" width="12.140625" customWidth="1"/>
  </cols>
  <sheetData>
    <row r="1" spans="1:18" x14ac:dyDescent="0.25">
      <c r="A1" s="31" t="s">
        <v>35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14">
        <v>100</v>
      </c>
      <c r="N1" s="10">
        <v>0.22</v>
      </c>
      <c r="O1" s="13">
        <f>M1*N1</f>
        <v>22</v>
      </c>
      <c r="P1">
        <v>1.22</v>
      </c>
    </row>
    <row r="2" spans="1:18" x14ac:dyDescent="0.25">
      <c r="A2" s="31" t="s">
        <v>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5">
        <f>M1*P1</f>
        <v>122</v>
      </c>
      <c r="N2" s="12">
        <f>O2/M2</f>
        <v>0.18032786885245902</v>
      </c>
      <c r="O2" s="13">
        <v>22</v>
      </c>
    </row>
    <row r="4" spans="1:18" x14ac:dyDescent="0.25">
      <c r="A4" s="23" t="s">
        <v>29</v>
      </c>
      <c r="B4" s="24" t="s">
        <v>30</v>
      </c>
      <c r="C4" s="24" t="s">
        <v>6</v>
      </c>
    </row>
    <row r="5" spans="1:18" x14ac:dyDescent="0.25">
      <c r="A5" s="19" t="s">
        <v>32</v>
      </c>
      <c r="B5" s="20"/>
      <c r="C5" s="27">
        <f>C7/B6</f>
        <v>1.1044174577829804</v>
      </c>
      <c r="D5" s="50" t="s">
        <v>59</v>
      </c>
      <c r="E5" s="51"/>
      <c r="F5" s="51"/>
      <c r="G5" s="51"/>
      <c r="H5" s="51"/>
      <c r="M5" s="14">
        <v>83.167000000000002</v>
      </c>
      <c r="N5" s="16">
        <v>0.02</v>
      </c>
      <c r="O5" s="13">
        <f>M5*N5</f>
        <v>1.66334</v>
      </c>
      <c r="P5">
        <v>1.002</v>
      </c>
    </row>
    <row r="6" spans="1:18" x14ac:dyDescent="0.25">
      <c r="A6" s="40" t="s">
        <v>57</v>
      </c>
      <c r="B6" s="41">
        <v>1.0307999999999999</v>
      </c>
      <c r="C6" s="42">
        <v>16.489000000000001</v>
      </c>
      <c r="F6" s="39">
        <f>razdelitev_prevoznih_stroškov!I6+1</f>
        <v>1.0122062068171522</v>
      </c>
      <c r="G6" s="49">
        <f>razdelitev_prevoznih_stroškov!J6</f>
        <v>1.3480747902172607E-2</v>
      </c>
      <c r="M6" s="15">
        <v>83.333299999999994</v>
      </c>
      <c r="N6" s="17">
        <f>O6/M6</f>
        <v>1.9960087984035195E-2</v>
      </c>
      <c r="O6" s="13">
        <v>1.66334</v>
      </c>
    </row>
    <row r="7" spans="1:18" x14ac:dyDescent="0.25">
      <c r="A7" s="19" t="s">
        <v>55</v>
      </c>
      <c r="B7" s="20"/>
      <c r="C7" s="25">
        <f>C9/B8</f>
        <v>1.1384335154826961</v>
      </c>
    </row>
    <row r="8" spans="1:18" x14ac:dyDescent="0.25">
      <c r="A8" s="19" t="s">
        <v>33</v>
      </c>
      <c r="B8" s="20">
        <v>1.2</v>
      </c>
      <c r="C8" s="26">
        <f>C9-C7</f>
        <v>0.22768670309653904</v>
      </c>
    </row>
    <row r="9" spans="1:18" x14ac:dyDescent="0.25">
      <c r="A9" s="19" t="s">
        <v>32</v>
      </c>
      <c r="B9" s="20"/>
      <c r="C9" s="26">
        <f>C11</f>
        <v>1.3661202185792352</v>
      </c>
      <c r="D9" s="50" t="s">
        <v>60</v>
      </c>
      <c r="E9" s="51"/>
      <c r="F9" s="51"/>
      <c r="G9" s="51"/>
      <c r="H9" s="51"/>
      <c r="I9" s="33"/>
      <c r="J9" s="33"/>
      <c r="M9">
        <v>83.33</v>
      </c>
      <c r="N9" s="10">
        <v>0.2</v>
      </c>
      <c r="O9">
        <f>M9*N9</f>
        <v>16.666</v>
      </c>
      <c r="P9">
        <v>1.2</v>
      </c>
    </row>
    <row r="10" spans="1:18" x14ac:dyDescent="0.25">
      <c r="A10" s="19" t="s">
        <v>31</v>
      </c>
      <c r="B10" s="20">
        <v>1.22</v>
      </c>
      <c r="C10" s="25">
        <f>B10*C11</f>
        <v>1.666666666666667</v>
      </c>
      <c r="D10" s="29" t="s">
        <v>61</v>
      </c>
      <c r="E10" s="29"/>
      <c r="F10" s="29"/>
      <c r="G10" s="29"/>
      <c r="H10" s="56"/>
      <c r="M10">
        <f>M9*P9</f>
        <v>99.995999999999995</v>
      </c>
      <c r="N10" s="11">
        <f>O10/M10</f>
        <v>0.16666666666666669</v>
      </c>
      <c r="O10">
        <v>16.666</v>
      </c>
    </row>
    <row r="11" spans="1:18" x14ac:dyDescent="0.25">
      <c r="A11" s="19" t="s">
        <v>32</v>
      </c>
      <c r="B11" s="20"/>
      <c r="C11" s="22">
        <f>C13/B12</f>
        <v>1.3661202185792352</v>
      </c>
      <c r="D11" s="5"/>
      <c r="E11" s="3"/>
      <c r="F11" s="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8" x14ac:dyDescent="0.25">
      <c r="A12" s="19" t="s">
        <v>56</v>
      </c>
      <c r="B12" s="30">
        <v>1</v>
      </c>
      <c r="C12" s="22">
        <f>C13-C11</f>
        <v>0</v>
      </c>
      <c r="H12" s="33"/>
      <c r="I12" s="33"/>
      <c r="J12" s="33"/>
      <c r="K12" s="33"/>
      <c r="L12" s="34"/>
      <c r="M12" s="33"/>
      <c r="N12" s="34"/>
      <c r="O12" s="33"/>
      <c r="P12" s="33"/>
      <c r="Q12" s="33"/>
      <c r="R12" s="33"/>
    </row>
    <row r="13" spans="1:18" x14ac:dyDescent="0.25">
      <c r="A13" s="20" t="s">
        <v>55</v>
      </c>
      <c r="B13" s="21"/>
      <c r="C13" s="22">
        <f>C15/1.2</f>
        <v>1.3661202185792352</v>
      </c>
      <c r="H13" s="33"/>
      <c r="I13" s="33"/>
      <c r="J13" s="35"/>
      <c r="K13" s="36"/>
      <c r="L13" s="33"/>
      <c r="M13" s="33"/>
      <c r="N13" s="37"/>
      <c r="O13" s="33"/>
      <c r="P13" s="33"/>
      <c r="Q13" s="33"/>
      <c r="R13" s="33"/>
    </row>
    <row r="14" spans="1:18" x14ac:dyDescent="0.25">
      <c r="A14" s="20" t="s">
        <v>27</v>
      </c>
      <c r="B14" s="21">
        <v>0.16669999999999999</v>
      </c>
      <c r="C14" s="22">
        <f>C15-C13</f>
        <v>0.27322404371584685</v>
      </c>
      <c r="H14" s="33"/>
      <c r="I14" s="33"/>
      <c r="J14" s="35"/>
      <c r="K14" s="34"/>
      <c r="L14" s="34"/>
      <c r="M14" s="33"/>
      <c r="N14" s="37"/>
      <c r="O14" s="33"/>
      <c r="P14" s="33"/>
      <c r="Q14" s="33"/>
      <c r="R14" s="33"/>
    </row>
    <row r="15" spans="1:18" x14ac:dyDescent="0.25">
      <c r="A15" s="20" t="s">
        <v>26</v>
      </c>
      <c r="B15" s="21"/>
      <c r="C15" s="22">
        <f>C17-C16</f>
        <v>1.639344262295082</v>
      </c>
      <c r="H15" s="33"/>
      <c r="I15" s="33"/>
      <c r="J15" s="35"/>
      <c r="K15" s="34"/>
      <c r="L15" s="34"/>
      <c r="M15" s="33"/>
      <c r="N15" s="37"/>
      <c r="O15" s="33"/>
      <c r="P15" s="33"/>
      <c r="Q15" s="33"/>
      <c r="R15" s="33"/>
    </row>
    <row r="16" spans="1:18" x14ac:dyDescent="0.25">
      <c r="A16" s="20" t="s">
        <v>25</v>
      </c>
      <c r="B16" s="21">
        <f>22/122</f>
        <v>0.18032786885245902</v>
      </c>
      <c r="C16" s="22">
        <f>B16*C17</f>
        <v>0.36065573770491804</v>
      </c>
      <c r="H16" s="33"/>
      <c r="I16" s="33"/>
      <c r="J16" s="35"/>
      <c r="K16" s="34"/>
      <c r="L16" s="34"/>
      <c r="M16" s="33"/>
      <c r="N16" s="37"/>
      <c r="O16" s="33"/>
      <c r="P16" s="33"/>
      <c r="Q16" s="33"/>
      <c r="R16" s="33"/>
    </row>
    <row r="17" spans="1:18" x14ac:dyDescent="0.25">
      <c r="A17" s="20" t="s">
        <v>24</v>
      </c>
      <c r="B17" s="20"/>
      <c r="C17" s="28">
        <v>2</v>
      </c>
      <c r="D17" s="52" t="s">
        <v>58</v>
      </c>
      <c r="E17" s="53"/>
      <c r="H17" s="33"/>
      <c r="I17" s="33"/>
      <c r="J17" s="35"/>
      <c r="K17" s="34"/>
      <c r="L17" s="34"/>
      <c r="M17" s="33"/>
      <c r="N17" s="37"/>
      <c r="O17" s="33"/>
      <c r="P17" s="33"/>
      <c r="Q17" s="33"/>
      <c r="R17" s="33"/>
    </row>
    <row r="18" spans="1:18" x14ac:dyDescent="0.25">
      <c r="H18" s="33"/>
      <c r="I18" s="33"/>
      <c r="J18" s="35"/>
      <c r="K18" s="34"/>
      <c r="L18" s="34"/>
      <c r="M18" s="33"/>
      <c r="N18" s="37"/>
      <c r="O18" s="33"/>
      <c r="P18" s="33"/>
      <c r="Q18" s="33"/>
      <c r="R18" s="33"/>
    </row>
    <row r="19" spans="1:18" x14ac:dyDescent="0.25">
      <c r="H19" s="33"/>
      <c r="I19" s="34"/>
      <c r="J19" s="35"/>
      <c r="K19" s="34"/>
      <c r="L19" s="34"/>
      <c r="M19" s="33"/>
      <c r="N19" s="38"/>
      <c r="O19" s="33"/>
      <c r="P19" s="33"/>
      <c r="Q19" s="33"/>
      <c r="R19" s="33"/>
    </row>
    <row r="20" spans="1:18" x14ac:dyDescent="0.25"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 x14ac:dyDescent="0.25">
      <c r="H21" s="34"/>
      <c r="I21" s="34"/>
      <c r="J21" s="34"/>
      <c r="K21" s="34"/>
      <c r="L21" s="33"/>
      <c r="M21" s="33"/>
      <c r="N21" s="33"/>
      <c r="O21" s="33"/>
      <c r="P21" s="33"/>
      <c r="Q21" s="33"/>
      <c r="R21" s="33"/>
    </row>
    <row r="22" spans="1:18" x14ac:dyDescent="0.25">
      <c r="H22" s="35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x14ac:dyDescent="0.25"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x14ac:dyDescent="0.25"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x14ac:dyDescent="0.25"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 x14ac:dyDescent="0.25"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18" x14ac:dyDescent="0.25"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CA936-85A3-45BC-9887-0824FDB6390D}">
  <sheetPr>
    <tabColor rgb="FFFF0000"/>
  </sheetPr>
  <dimension ref="A1:R27"/>
  <sheetViews>
    <sheetView workbookViewId="0">
      <selection activeCell="C11" sqref="C11"/>
    </sheetView>
  </sheetViews>
  <sheetFormatPr defaultRowHeight="15" x14ac:dyDescent="0.25"/>
  <cols>
    <col min="1" max="1" width="40.7109375" customWidth="1"/>
    <col min="6" max="6" width="11.7109375" customWidth="1"/>
    <col min="7" max="7" width="13.42578125" customWidth="1"/>
    <col min="8" max="8" width="15.5703125" customWidth="1"/>
    <col min="9" max="9" width="21" customWidth="1"/>
    <col min="10" max="10" width="25.140625" customWidth="1"/>
    <col min="11" max="11" width="20.7109375" customWidth="1"/>
    <col min="12" max="12" width="17.42578125" customWidth="1"/>
    <col min="13" max="13" width="20.7109375" customWidth="1"/>
    <col min="14" max="14" width="12.140625" customWidth="1"/>
  </cols>
  <sheetData>
    <row r="1" spans="1:18" x14ac:dyDescent="0.25">
      <c r="A1" s="31" t="s">
        <v>35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14">
        <v>100</v>
      </c>
      <c r="N1" s="10">
        <v>0.22</v>
      </c>
      <c r="O1" s="13">
        <f>M1*N1</f>
        <v>22</v>
      </c>
      <c r="P1">
        <v>1.22</v>
      </c>
    </row>
    <row r="2" spans="1:18" x14ac:dyDescent="0.25">
      <c r="A2" s="31" t="s">
        <v>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5">
        <f>M1*P1</f>
        <v>122</v>
      </c>
      <c r="N2" s="12">
        <f>O2/M2</f>
        <v>0.18032786885245902</v>
      </c>
      <c r="O2" s="13">
        <v>22</v>
      </c>
    </row>
    <row r="4" spans="1:18" x14ac:dyDescent="0.25">
      <c r="A4" s="23" t="s">
        <v>29</v>
      </c>
      <c r="B4" s="24" t="s">
        <v>30</v>
      </c>
      <c r="C4" s="24" t="s">
        <v>6</v>
      </c>
    </row>
    <row r="5" spans="1:18" x14ac:dyDescent="0.25">
      <c r="A5" s="19" t="s">
        <v>32</v>
      </c>
      <c r="B5" s="20"/>
      <c r="C5" s="27">
        <f>C7/B6+1</f>
        <v>5.4176698311319216</v>
      </c>
      <c r="D5" s="50" t="s">
        <v>59</v>
      </c>
      <c r="E5" s="51"/>
      <c r="F5" s="51"/>
      <c r="G5" s="51"/>
      <c r="H5" s="51"/>
      <c r="M5" s="14">
        <v>83.167000000000002</v>
      </c>
      <c r="N5" s="16">
        <v>0.02</v>
      </c>
      <c r="O5" s="13">
        <f>M5*N5</f>
        <v>1.66334</v>
      </c>
      <c r="P5">
        <v>1.002</v>
      </c>
    </row>
    <row r="6" spans="1:18" x14ac:dyDescent="0.25">
      <c r="A6" s="40" t="s">
        <v>57</v>
      </c>
      <c r="B6" s="41">
        <v>1.0307999999999999</v>
      </c>
      <c r="C6" s="42">
        <v>16.489000000000001</v>
      </c>
      <c r="F6" s="39">
        <f>razdelitev_prevoznih_stroškov!I7</f>
        <v>1.2206206817152281E-2</v>
      </c>
      <c r="G6" s="49">
        <f>razdelitev_prevoznih_stroškov!J7</f>
        <v>6.6129198425842708E-2</v>
      </c>
      <c r="M6" s="15">
        <v>83.333299999999994</v>
      </c>
      <c r="N6" s="17">
        <f>O6/M6</f>
        <v>1.9960087984035195E-2</v>
      </c>
      <c r="O6" s="13">
        <v>1.66334</v>
      </c>
    </row>
    <row r="7" spans="1:18" x14ac:dyDescent="0.25">
      <c r="A7" s="19" t="s">
        <v>55</v>
      </c>
      <c r="B7" s="20"/>
      <c r="C7" s="25">
        <f>C9/B8</f>
        <v>4.5537340619307844</v>
      </c>
    </row>
    <row r="8" spans="1:18" x14ac:dyDescent="0.25">
      <c r="A8" s="19" t="s">
        <v>33</v>
      </c>
      <c r="B8" s="20">
        <v>1.2</v>
      </c>
      <c r="C8" s="26">
        <f>C9-C7</f>
        <v>0.91074681238615618</v>
      </c>
    </row>
    <row r="9" spans="1:18" x14ac:dyDescent="0.25">
      <c r="A9" s="19" t="s">
        <v>32</v>
      </c>
      <c r="B9" s="20"/>
      <c r="C9" s="26">
        <f>C11</f>
        <v>5.4644808743169406</v>
      </c>
      <c r="D9" s="50" t="s">
        <v>60</v>
      </c>
      <c r="E9" s="51"/>
      <c r="F9" s="51"/>
      <c r="G9" s="51"/>
      <c r="H9" s="51"/>
      <c r="I9" s="33"/>
      <c r="J9" s="33"/>
      <c r="M9">
        <v>83.33</v>
      </c>
      <c r="N9" s="10">
        <v>0.2</v>
      </c>
      <c r="O9">
        <f>M9*N9</f>
        <v>16.666</v>
      </c>
      <c r="P9">
        <v>1.2</v>
      </c>
    </row>
    <row r="10" spans="1:18" x14ac:dyDescent="0.25">
      <c r="A10" s="19" t="s">
        <v>31</v>
      </c>
      <c r="B10" s="20">
        <v>1.22</v>
      </c>
      <c r="C10" s="25">
        <f>B10*C11</f>
        <v>6.6666666666666679</v>
      </c>
      <c r="D10" s="29" t="s">
        <v>61</v>
      </c>
      <c r="E10" s="29"/>
      <c r="F10" s="29"/>
      <c r="G10" s="29"/>
      <c r="H10" s="56"/>
      <c r="M10">
        <f>M9*P9</f>
        <v>99.995999999999995</v>
      </c>
      <c r="N10" s="11">
        <f>O10/M10</f>
        <v>0.16666666666666669</v>
      </c>
      <c r="O10">
        <v>16.666</v>
      </c>
    </row>
    <row r="11" spans="1:18" x14ac:dyDescent="0.25">
      <c r="A11" s="19" t="s">
        <v>32</v>
      </c>
      <c r="B11" s="20"/>
      <c r="C11" s="22">
        <f>C13/B12</f>
        <v>5.4644808743169406</v>
      </c>
      <c r="D11" s="5"/>
      <c r="E11" s="3"/>
      <c r="F11" s="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8" x14ac:dyDescent="0.25">
      <c r="A12" s="19" t="s">
        <v>56</v>
      </c>
      <c r="B12" s="30">
        <v>1</v>
      </c>
      <c r="C12" s="22">
        <f>C13-C11</f>
        <v>0</v>
      </c>
      <c r="H12" s="33"/>
      <c r="I12" s="33"/>
      <c r="J12" s="33"/>
      <c r="K12" s="33"/>
      <c r="L12" s="34"/>
      <c r="M12" s="33"/>
      <c r="N12" s="34"/>
      <c r="O12" s="33"/>
      <c r="P12" s="33"/>
      <c r="Q12" s="33"/>
      <c r="R12" s="33"/>
    </row>
    <row r="13" spans="1:18" x14ac:dyDescent="0.25">
      <c r="A13" s="20" t="s">
        <v>55</v>
      </c>
      <c r="B13" s="21"/>
      <c r="C13" s="22">
        <f>C15/1.2</f>
        <v>5.4644808743169406</v>
      </c>
      <c r="H13" s="33"/>
      <c r="I13" s="33"/>
      <c r="J13" s="35"/>
      <c r="K13" s="36"/>
      <c r="L13" s="33"/>
      <c r="M13" s="33"/>
      <c r="N13" s="37"/>
      <c r="O13" s="33"/>
      <c r="P13" s="33"/>
      <c r="Q13" s="33"/>
      <c r="R13" s="33"/>
    </row>
    <row r="14" spans="1:18" x14ac:dyDescent="0.25">
      <c r="A14" s="20" t="s">
        <v>27</v>
      </c>
      <c r="B14" s="21">
        <v>0.16669999999999999</v>
      </c>
      <c r="C14" s="22">
        <f>C15-C13</f>
        <v>1.0928961748633874</v>
      </c>
      <c r="H14" s="33"/>
      <c r="I14" s="33"/>
      <c r="J14" s="35"/>
      <c r="K14" s="34"/>
      <c r="L14" s="34"/>
      <c r="M14" s="33"/>
      <c r="N14" s="37"/>
      <c r="O14" s="33"/>
      <c r="P14" s="33"/>
      <c r="Q14" s="33"/>
      <c r="R14" s="33"/>
    </row>
    <row r="15" spans="1:18" x14ac:dyDescent="0.25">
      <c r="A15" s="20" t="s">
        <v>26</v>
      </c>
      <c r="B15" s="21"/>
      <c r="C15" s="22">
        <f>C17-C16</f>
        <v>6.557377049180328</v>
      </c>
      <c r="H15" s="33"/>
      <c r="I15" s="33"/>
      <c r="J15" s="35"/>
      <c r="K15" s="34"/>
      <c r="L15" s="34"/>
      <c r="M15" s="33"/>
      <c r="N15" s="37"/>
      <c r="O15" s="33"/>
      <c r="P15" s="33"/>
      <c r="Q15" s="33"/>
      <c r="R15" s="33"/>
    </row>
    <row r="16" spans="1:18" x14ac:dyDescent="0.25">
      <c r="A16" s="20" t="s">
        <v>25</v>
      </c>
      <c r="B16" s="21">
        <f>22/122</f>
        <v>0.18032786885245902</v>
      </c>
      <c r="C16" s="22">
        <f>B16*C17</f>
        <v>1.4426229508196722</v>
      </c>
      <c r="H16" s="33"/>
      <c r="I16" s="33"/>
      <c r="J16" s="35"/>
      <c r="K16" s="34"/>
      <c r="L16" s="34"/>
      <c r="M16" s="33"/>
      <c r="N16" s="37"/>
      <c r="O16" s="33"/>
      <c r="P16" s="33"/>
      <c r="Q16" s="33"/>
      <c r="R16" s="33"/>
    </row>
    <row r="17" spans="1:18" x14ac:dyDescent="0.25">
      <c r="A17" s="20" t="s">
        <v>24</v>
      </c>
      <c r="B17" s="20"/>
      <c r="C17" s="28">
        <v>8</v>
      </c>
      <c r="D17" s="52" t="s">
        <v>58</v>
      </c>
      <c r="E17" s="53"/>
      <c r="H17" s="33"/>
      <c r="I17" s="33"/>
      <c r="J17" s="35"/>
      <c r="K17" s="34"/>
      <c r="L17" s="34"/>
      <c r="M17" s="33"/>
      <c r="N17" s="37"/>
      <c r="O17" s="33"/>
      <c r="P17" s="33"/>
      <c r="Q17" s="33"/>
      <c r="R17" s="33"/>
    </row>
    <row r="18" spans="1:18" x14ac:dyDescent="0.25">
      <c r="H18" s="33"/>
      <c r="I18" s="33"/>
      <c r="J18" s="35"/>
      <c r="K18" s="34"/>
      <c r="L18" s="34"/>
      <c r="M18" s="33"/>
      <c r="N18" s="37"/>
      <c r="O18" s="33"/>
      <c r="P18" s="33"/>
      <c r="Q18" s="33"/>
      <c r="R18" s="33"/>
    </row>
    <row r="19" spans="1:18" x14ac:dyDescent="0.25">
      <c r="H19" s="33"/>
      <c r="I19" s="34"/>
      <c r="J19" s="35"/>
      <c r="K19" s="34"/>
      <c r="L19" s="34"/>
      <c r="M19" s="33"/>
      <c r="N19" s="38"/>
      <c r="O19" s="33"/>
      <c r="P19" s="33"/>
      <c r="Q19" s="33"/>
      <c r="R19" s="33"/>
    </row>
    <row r="20" spans="1:18" x14ac:dyDescent="0.25"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 x14ac:dyDescent="0.25">
      <c r="H21" s="34"/>
      <c r="I21" s="34"/>
      <c r="J21" s="34"/>
      <c r="K21" s="34"/>
      <c r="L21" s="33"/>
      <c r="M21" s="33"/>
      <c r="N21" s="33"/>
      <c r="O21" s="33"/>
      <c r="P21" s="33"/>
      <c r="Q21" s="33"/>
      <c r="R21" s="33"/>
    </row>
    <row r="22" spans="1:18" x14ac:dyDescent="0.25">
      <c r="H22" s="35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x14ac:dyDescent="0.25"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x14ac:dyDescent="0.25"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x14ac:dyDescent="0.25"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 x14ac:dyDescent="0.25"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18" x14ac:dyDescent="0.25"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52D8E-5FDD-4DEE-B78B-29AD23E4B3B3}">
  <dimension ref="A1:J8"/>
  <sheetViews>
    <sheetView workbookViewId="0">
      <selection activeCell="D29" sqref="D29"/>
    </sheetView>
  </sheetViews>
  <sheetFormatPr defaultRowHeight="15" x14ac:dyDescent="0.25"/>
  <cols>
    <col min="2" max="2" width="17.7109375" customWidth="1"/>
    <col min="3" max="3" width="24.5703125" customWidth="1"/>
    <col min="4" max="4" width="28.42578125" customWidth="1"/>
    <col min="5" max="5" width="23.28515625" customWidth="1"/>
    <col min="6" max="6" width="10.85546875" customWidth="1"/>
    <col min="7" max="7" width="15.7109375" customWidth="1"/>
    <col min="8" max="8" width="24.5703125" customWidth="1"/>
    <col min="9" max="9" width="20.5703125" customWidth="1"/>
    <col min="10" max="10" width="30" customWidth="1"/>
  </cols>
  <sheetData>
    <row r="1" spans="1:10" x14ac:dyDescent="0.25">
      <c r="A1" s="20" t="s">
        <v>37</v>
      </c>
      <c r="B1" s="20" t="s">
        <v>38</v>
      </c>
      <c r="C1" s="20" t="s">
        <v>39</v>
      </c>
      <c r="D1" s="19" t="s">
        <v>41</v>
      </c>
      <c r="E1" s="20" t="s">
        <v>40</v>
      </c>
      <c r="F1" s="43" t="s">
        <v>47</v>
      </c>
      <c r="G1" s="43" t="s">
        <v>45</v>
      </c>
      <c r="H1" s="43" t="s">
        <v>46</v>
      </c>
      <c r="I1" s="43" t="s">
        <v>49</v>
      </c>
      <c r="J1" s="43" t="s">
        <v>50</v>
      </c>
    </row>
    <row r="2" spans="1:10" x14ac:dyDescent="0.25">
      <c r="A2" s="20">
        <v>1</v>
      </c>
      <c r="B2" s="32">
        <f>'1_artikel'!C5</f>
        <v>1.968246050281286</v>
      </c>
      <c r="C2" s="25">
        <v>99</v>
      </c>
      <c r="D2" s="20">
        <f>C$2/B8</f>
        <v>6.10310340857614</v>
      </c>
      <c r="E2" s="20">
        <f>B2*$D$2</f>
        <v>12.012409178388241</v>
      </c>
      <c r="F2" s="44">
        <f>E2/$E$8</f>
        <v>0.12133746644836607</v>
      </c>
      <c r="G2" s="20">
        <v>500</v>
      </c>
      <c r="H2" s="46">
        <f t="shared" ref="H2:H7" si="0">B2*G2</f>
        <v>984.12302514064299</v>
      </c>
      <c r="I2" s="44">
        <f t="shared" ref="I2:I8" si="1">E2/H2</f>
        <v>1.2206206817152281E-2</v>
      </c>
      <c r="J2" s="47">
        <f>B2*I2</f>
        <v>2.4024818356776483E-2</v>
      </c>
    </row>
    <row r="3" spans="1:10" x14ac:dyDescent="0.25">
      <c r="A3" s="20">
        <v>2</v>
      </c>
      <c r="B3" s="32">
        <f>'2_artikel'!C5</f>
        <v>2.7610436444574504</v>
      </c>
      <c r="C3" s="19" t="s">
        <v>42</v>
      </c>
      <c r="D3" s="19" t="s">
        <v>43</v>
      </c>
      <c r="E3" s="20">
        <f t="shared" ref="E3:E8" si="2">B3*$D$2</f>
        <v>16.850934877715755</v>
      </c>
      <c r="F3" s="44">
        <f t="shared" ref="F3:F7" si="3">E3/$E$8</f>
        <v>0.17021146341127025</v>
      </c>
      <c r="G3" s="20">
        <v>500</v>
      </c>
      <c r="H3" s="46">
        <f t="shared" si="0"/>
        <v>1380.5218222287251</v>
      </c>
      <c r="I3" s="44">
        <f t="shared" si="1"/>
        <v>1.2206206817152282E-2</v>
      </c>
      <c r="J3" s="47">
        <f t="shared" ref="J3:J7" si="4">B3*I3</f>
        <v>3.3701869755431511E-2</v>
      </c>
    </row>
    <row r="4" spans="1:10" x14ac:dyDescent="0.25">
      <c r="A4" s="20">
        <v>3</v>
      </c>
      <c r="B4" s="32">
        <f>'3_artikel'!C5</f>
        <v>2.2088349155659608</v>
      </c>
      <c r="C4" s="19" t="s">
        <v>42</v>
      </c>
      <c r="D4" s="19" t="s">
        <v>43</v>
      </c>
      <c r="E4" s="20">
        <f t="shared" si="2"/>
        <v>13.480747902172606</v>
      </c>
      <c r="F4" s="44">
        <f t="shared" si="3"/>
        <v>0.13616917072901621</v>
      </c>
      <c r="G4" s="20">
        <v>500</v>
      </c>
      <c r="H4" s="46">
        <f t="shared" si="0"/>
        <v>1104.4174577829804</v>
      </c>
      <c r="I4" s="44">
        <f t="shared" si="1"/>
        <v>1.2206206817152281E-2</v>
      </c>
      <c r="J4" s="47">
        <f t="shared" si="4"/>
        <v>2.6961495804345214E-2</v>
      </c>
    </row>
    <row r="5" spans="1:10" x14ac:dyDescent="0.25">
      <c r="A5" s="20">
        <v>4</v>
      </c>
      <c r="B5" s="32">
        <f>'4_artikel'!C5</f>
        <v>2.7610436444574504</v>
      </c>
      <c r="C5" s="19" t="s">
        <v>42</v>
      </c>
      <c r="D5" s="19" t="s">
        <v>43</v>
      </c>
      <c r="E5" s="20">
        <f t="shared" si="2"/>
        <v>16.850934877715755</v>
      </c>
      <c r="F5" s="44">
        <f t="shared" si="3"/>
        <v>0.17021146341127025</v>
      </c>
      <c r="G5" s="20">
        <v>500</v>
      </c>
      <c r="H5" s="46">
        <f t="shared" si="0"/>
        <v>1380.5218222287251</v>
      </c>
      <c r="I5" s="44">
        <f t="shared" si="1"/>
        <v>1.2206206817152282E-2</v>
      </c>
      <c r="J5" s="47">
        <f t="shared" si="4"/>
        <v>3.3701869755431511E-2</v>
      </c>
    </row>
    <row r="6" spans="1:10" x14ac:dyDescent="0.25">
      <c r="A6" s="20">
        <v>5</v>
      </c>
      <c r="B6" s="32">
        <f>'5_artikel'!C5</f>
        <v>1.1044174577829804</v>
      </c>
      <c r="C6" s="19" t="s">
        <v>42</v>
      </c>
      <c r="D6" s="19" t="s">
        <v>43</v>
      </c>
      <c r="E6" s="20">
        <f t="shared" si="2"/>
        <v>6.740373951086303</v>
      </c>
      <c r="F6" s="44">
        <f t="shared" si="3"/>
        <v>6.8084585364508107E-2</v>
      </c>
      <c r="G6" s="20">
        <v>500</v>
      </c>
      <c r="H6" s="46">
        <f t="shared" si="0"/>
        <v>552.20872889149018</v>
      </c>
      <c r="I6" s="44">
        <f t="shared" si="1"/>
        <v>1.2206206817152281E-2</v>
      </c>
      <c r="J6" s="47">
        <f t="shared" si="4"/>
        <v>1.3480747902172607E-2</v>
      </c>
    </row>
    <row r="7" spans="1:10" x14ac:dyDescent="0.25">
      <c r="A7" s="20">
        <v>6</v>
      </c>
      <c r="B7" s="32">
        <f>'6_artikel'!C5</f>
        <v>5.4176698311319216</v>
      </c>
      <c r="C7" s="19" t="s">
        <v>42</v>
      </c>
      <c r="D7" s="19" t="s">
        <v>43</v>
      </c>
      <c r="E7" s="20">
        <f t="shared" si="2"/>
        <v>33.064599212921351</v>
      </c>
      <c r="F7" s="44">
        <f t="shared" si="3"/>
        <v>0.33398585063556918</v>
      </c>
      <c r="G7" s="20">
        <v>500</v>
      </c>
      <c r="H7" s="46">
        <f t="shared" si="0"/>
        <v>2708.8349155659607</v>
      </c>
      <c r="I7" s="44">
        <f t="shared" si="1"/>
        <v>1.2206206817152281E-2</v>
      </c>
      <c r="J7" s="47">
        <f t="shared" si="4"/>
        <v>6.6129198425842708E-2</v>
      </c>
    </row>
    <row r="8" spans="1:10" x14ac:dyDescent="0.25">
      <c r="A8" s="19" t="s">
        <v>44</v>
      </c>
      <c r="B8" s="32">
        <f>SUM(B2:B7)</f>
        <v>16.221255543677049</v>
      </c>
      <c r="C8" s="19" t="s">
        <v>42</v>
      </c>
      <c r="D8" s="19" t="s">
        <v>43</v>
      </c>
      <c r="E8" s="20">
        <f t="shared" si="2"/>
        <v>99</v>
      </c>
      <c r="F8" s="45">
        <f>SUM(F2:F7)</f>
        <v>1</v>
      </c>
      <c r="G8" s="20" t="s">
        <v>48</v>
      </c>
      <c r="H8" s="46">
        <f>SUM(H2:H7)</f>
        <v>8110.6277718385245</v>
      </c>
      <c r="I8" s="44">
        <f t="shared" si="1"/>
        <v>1.2206206817152279E-2</v>
      </c>
      <c r="J8" s="47" t="s">
        <v>51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9"/>
  <sheetViews>
    <sheetView zoomScale="90" zoomScaleNormal="90" workbookViewId="0">
      <selection activeCell="F29" sqref="F29"/>
    </sheetView>
  </sheetViews>
  <sheetFormatPr defaultRowHeight="15" x14ac:dyDescent="0.25"/>
  <cols>
    <col min="1" max="1" width="7.42578125" customWidth="1"/>
    <col min="2" max="2" width="6.28515625" customWidth="1"/>
    <col min="3" max="3" width="58.42578125" customWidth="1"/>
    <col min="4" max="4" width="7.42578125" customWidth="1"/>
    <col min="5" max="5" width="6.28515625" customWidth="1"/>
    <col min="6" max="6" width="20" customWidth="1"/>
    <col min="7" max="7" width="15.28515625" customWidth="1"/>
    <col min="8" max="8" width="11.140625" customWidth="1"/>
    <col min="9" max="9" width="24.42578125" customWidth="1"/>
    <col min="10" max="10" width="23.85546875" customWidth="1"/>
    <col min="11" max="11" width="19.5703125" customWidth="1"/>
    <col min="12" max="12" width="23.42578125" customWidth="1"/>
    <col min="13" max="13" width="24.85546875" customWidth="1"/>
    <col min="14" max="14" width="23.7109375" customWidth="1"/>
    <col min="15" max="15" width="15" customWidth="1"/>
    <col min="16" max="16" width="255.5703125" customWidth="1"/>
    <col min="17" max="17" width="29.28515625" customWidth="1"/>
  </cols>
  <sheetData>
    <row r="1" spans="1:16" x14ac:dyDescent="0.25">
      <c r="A1" s="6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6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2" t="s">
        <v>21</v>
      </c>
      <c r="C2" s="7" t="s">
        <v>22</v>
      </c>
      <c r="D2" s="5" t="s">
        <v>16</v>
      </c>
      <c r="E2" s="5" t="s">
        <v>17</v>
      </c>
      <c r="F2" t="s">
        <v>18</v>
      </c>
      <c r="G2" s="8">
        <f>'1_artikel'!C5</f>
        <v>1.968246050281286</v>
      </c>
      <c r="H2" s="5" t="s">
        <v>19</v>
      </c>
      <c r="I2" s="3">
        <v>1</v>
      </c>
      <c r="J2" s="5" t="s">
        <v>20</v>
      </c>
      <c r="K2" s="3" t="s">
        <v>20</v>
      </c>
      <c r="L2" s="3">
        <v>7620</v>
      </c>
      <c r="M2" s="3">
        <v>76301</v>
      </c>
      <c r="N2" s="3">
        <v>76302</v>
      </c>
      <c r="O2" s="3">
        <v>6500</v>
      </c>
      <c r="P2" s="9" t="s">
        <v>23</v>
      </c>
    </row>
    <row r="3" spans="1:16" x14ac:dyDescent="0.25">
      <c r="A3" s="2" t="s">
        <v>21</v>
      </c>
      <c r="C3" s="7" t="s">
        <v>22</v>
      </c>
      <c r="D3" s="5" t="s">
        <v>16</v>
      </c>
      <c r="E3" s="5" t="s">
        <v>17</v>
      </c>
      <c r="F3" t="s">
        <v>18</v>
      </c>
      <c r="G3" s="8" t="e">
        <f>#REF!</f>
        <v>#REF!</v>
      </c>
      <c r="H3" s="5" t="s">
        <v>19</v>
      </c>
      <c r="I3" s="3">
        <v>1</v>
      </c>
      <c r="J3" s="5" t="s">
        <v>20</v>
      </c>
      <c r="K3" s="3" t="s">
        <v>20</v>
      </c>
      <c r="L3" s="3">
        <v>7620</v>
      </c>
      <c r="M3" s="3">
        <v>76301</v>
      </c>
      <c r="N3" s="3">
        <v>76302</v>
      </c>
      <c r="O3" s="3">
        <v>6500</v>
      </c>
      <c r="P3" s="9" t="s">
        <v>23</v>
      </c>
    </row>
    <row r="4" spans="1:16" x14ac:dyDescent="0.25">
      <c r="A4" s="2" t="s">
        <v>21</v>
      </c>
      <c r="C4" s="7" t="s">
        <v>22</v>
      </c>
      <c r="D4" s="5" t="s">
        <v>16</v>
      </c>
      <c r="E4" s="5" t="s">
        <v>17</v>
      </c>
      <c r="F4" t="s">
        <v>18</v>
      </c>
      <c r="G4" s="8" t="e">
        <f>#REF!</f>
        <v>#REF!</v>
      </c>
      <c r="H4" s="5" t="s">
        <v>19</v>
      </c>
      <c r="I4" s="3">
        <v>1</v>
      </c>
      <c r="J4" s="5" t="s">
        <v>20</v>
      </c>
      <c r="K4" s="3" t="s">
        <v>20</v>
      </c>
      <c r="L4" s="3">
        <v>7620</v>
      </c>
      <c r="M4" s="3">
        <v>76301</v>
      </c>
      <c r="N4" s="3">
        <v>76302</v>
      </c>
      <c r="O4" s="3">
        <v>6500</v>
      </c>
      <c r="P4" s="9" t="s">
        <v>23</v>
      </c>
    </row>
    <row r="5" spans="1:16" x14ac:dyDescent="0.25">
      <c r="A5" s="2" t="s">
        <v>21</v>
      </c>
      <c r="C5" s="7" t="s">
        <v>22</v>
      </c>
      <c r="D5" s="5" t="s">
        <v>16</v>
      </c>
      <c r="E5" s="5" t="s">
        <v>17</v>
      </c>
      <c r="F5" t="s">
        <v>18</v>
      </c>
      <c r="G5" s="8" t="e">
        <f>#REF!</f>
        <v>#REF!</v>
      </c>
      <c r="H5" s="5" t="s">
        <v>19</v>
      </c>
      <c r="I5" s="3">
        <v>1</v>
      </c>
      <c r="J5" s="5" t="s">
        <v>20</v>
      </c>
      <c r="K5" s="3" t="s">
        <v>20</v>
      </c>
      <c r="L5" s="3">
        <v>7620</v>
      </c>
      <c r="M5" s="3">
        <v>76301</v>
      </c>
      <c r="N5" s="3">
        <v>76302</v>
      </c>
      <c r="O5" s="3">
        <v>6500</v>
      </c>
      <c r="P5" s="9" t="s">
        <v>23</v>
      </c>
    </row>
    <row r="6" spans="1:16" x14ac:dyDescent="0.25">
      <c r="A6" s="2" t="s">
        <v>21</v>
      </c>
      <c r="C6" s="7" t="s">
        <v>22</v>
      </c>
      <c r="D6" s="5" t="s">
        <v>16</v>
      </c>
      <c r="E6" s="5" t="s">
        <v>17</v>
      </c>
      <c r="F6" t="s">
        <v>18</v>
      </c>
      <c r="G6" s="8" t="e">
        <f>#REF!</f>
        <v>#REF!</v>
      </c>
      <c r="H6" s="5" t="s">
        <v>19</v>
      </c>
      <c r="I6" s="3">
        <v>1</v>
      </c>
      <c r="J6" s="5" t="s">
        <v>20</v>
      </c>
      <c r="K6" s="3" t="s">
        <v>20</v>
      </c>
      <c r="L6" s="3">
        <v>7620</v>
      </c>
      <c r="M6" s="3">
        <v>76301</v>
      </c>
      <c r="N6" s="3">
        <v>76302</v>
      </c>
      <c r="O6" s="3">
        <v>6500</v>
      </c>
      <c r="P6" s="9" t="s">
        <v>23</v>
      </c>
    </row>
    <row r="7" spans="1:16" x14ac:dyDescent="0.25">
      <c r="A7" s="2" t="s">
        <v>21</v>
      </c>
      <c r="C7" s="7" t="s">
        <v>22</v>
      </c>
      <c r="D7" s="5" t="s">
        <v>16</v>
      </c>
      <c r="E7" s="5" t="s">
        <v>17</v>
      </c>
      <c r="F7" t="s">
        <v>18</v>
      </c>
      <c r="G7" s="8" t="e">
        <f>#REF!</f>
        <v>#REF!</v>
      </c>
      <c r="H7" s="5" t="s">
        <v>19</v>
      </c>
      <c r="I7" s="3">
        <v>1</v>
      </c>
      <c r="J7" s="5" t="s">
        <v>20</v>
      </c>
      <c r="K7" s="3" t="s">
        <v>20</v>
      </c>
      <c r="L7" s="3">
        <v>7620</v>
      </c>
      <c r="M7" s="3">
        <v>76301</v>
      </c>
      <c r="N7" s="3">
        <v>76302</v>
      </c>
      <c r="O7" s="3">
        <v>6500</v>
      </c>
      <c r="P7" s="9" t="s">
        <v>23</v>
      </c>
    </row>
    <row r="8" spans="1:16" x14ac:dyDescent="0.25">
      <c r="G8" s="4"/>
      <c r="H8" s="5"/>
      <c r="I8" s="3"/>
      <c r="J8" s="5"/>
      <c r="K8" s="3"/>
      <c r="L8" s="3"/>
      <c r="M8" s="3"/>
      <c r="N8" s="3"/>
      <c r="O8" s="3"/>
    </row>
    <row r="9" spans="1:16" x14ac:dyDescent="0.25">
      <c r="A9" s="29" t="s">
        <v>34</v>
      </c>
      <c r="B9" s="29"/>
      <c r="C9" s="29"/>
    </row>
  </sheetData>
  <dataValidations count="12">
    <dataValidation showInputMessage="1" promptTitle="ME" prompt="Dolžina do 3 znake." sqref="D2:D1048576" xr:uid="{00000000-0002-0000-0000-000002000000}"/>
    <dataValidation type="list" showInputMessage="1" promptTitle="Tip" prompt="Izbere se tip artikla. B - blago, M - material, P - polizdelek, I - izdelek, E - embalaža, NM - naročnikov material, NP - naročnikov polizdelek, NI - naročnikov izdelek, S - storitve, A - predplačila, AS - predplačila za storitve" sqref="E2:E1048576" xr:uid="{00000000-0002-0000-0000-000003000000}">
      <formula1>"B,M,P,I,E,NM,NP,NI,S,A,AS"</formula1>
    </dataValidation>
    <dataValidation type="list" showInputMessage="1" promptTitle="Stopnja DDV" prompt="Izbira iz: S - splošna stopnja, Z - znižana stopnja, O - oproščeno, N - neobdavčeno" sqref="F2:F1048576" xr:uid="{00000000-0002-0000-0000-000004000000}">
      <formula1>"S,Z,O,N"</formula1>
    </dataValidation>
    <dataValidation showInputMessage="1" promptTitle="DE" prompt="Vnese se kratico denarne enote." sqref="H2:H1048576" xr:uid="{00000000-0002-0000-0000-000005000000}"/>
    <dataValidation type="list" showInputMessage="1" promptTitle="Vnos serijskih številk" prompt="N - Se ne vnašajo_x000d__x000a_D - Se vnašajo" sqref="J2:J1048576" xr:uid="{00000000-0002-0000-0000-000006000000}">
      <formula1>"N,D"</formula1>
    </dataValidation>
    <dataValidation type="list" showInputMessage="1" promptTitle="Vnos serij" prompt="N - Se ne vnašajo_x000d__x000a_D - Se vnašajo" sqref="K2:K1048576" xr:uid="{00000000-0002-0000-0000-000007000000}">
      <formula1>"N,D"</formula1>
    </dataValidation>
    <dataValidation showInputMessage="1" promptTitle="Konto prihodka doma" prompt="Podatek predstavlja konto, ki se bo uporabil pri knjiženju prihodka na temeljnici izdanega računa ob prodaji tega artikla na domačem trgu." sqref="L2:L1048576" xr:uid="{00000000-0002-0000-0000-000008000000}"/>
    <dataValidation showInputMessage="1" promptTitle="Konto prihodka EU" prompt="Podatek predstavlja konto, ki se bo uporabil pri knjiženju prihodka na temeljnici izdanega računa ob prodaji tega artikla stranki iz Evropske unije." sqref="M2:M1048576" xr:uid="{00000000-0002-0000-0000-000009000000}"/>
    <dataValidation showInputMessage="1" promptTitle="Konto prihodka izven EU" prompt="Podatek predstavlja konto, ki se bo uporabil pri knjiženju prihodka na temeljnici izdanega računa ob prodaji tega artikla stranki iz tujine, ki ni v Evropski uniji." sqref="N2:N1048576" xr:uid="{00000000-0002-0000-0000-00000A000000}"/>
    <dataValidation showInputMessage="1" promptTitle="Konto zaloge" prompt="Podatek predstavlja konto, ki se bo uporabil pri knjiženju prometa zalog. Konto zalog se uporablja samo za tipe artiklov, ki se vodijo na zalogi (Material, Blago, Izdelek, Polizdelek)" sqref="O2:O1048576" xr:uid="{00000000-0002-0000-0000-00000B000000}"/>
    <dataValidation showInputMessage="1" promptTitle="Šifra" prompt="Obvezen vnos. Šifra se ne sme ponavljati." sqref="A12:A1048576 A2:A10" xr:uid="{00000000-0002-0000-0000-000000000000}"/>
    <dataValidation showInputMessage="1" promptTitle="Naziv" prompt="Obvezen vnos." sqref="C12:C1048576 C2:C10" xr:uid="{00000000-0002-0000-0000-000001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1_artikel</vt:lpstr>
      <vt:lpstr>2_artikel</vt:lpstr>
      <vt:lpstr>3_artikel</vt:lpstr>
      <vt:lpstr>4_artikel</vt:lpstr>
      <vt:lpstr>5_artikel</vt:lpstr>
      <vt:lpstr>6_artikel</vt:lpstr>
      <vt:lpstr>razdelitev_prevoznih_stroškov</vt:lpstr>
      <vt:lpstr>sifrant_artikli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</dc:creator>
  <cp:lastModifiedBy>Janez Černilec</cp:lastModifiedBy>
  <dcterms:created xsi:type="dcterms:W3CDTF">2019-08-30T13:47:41Z</dcterms:created>
  <dcterms:modified xsi:type="dcterms:W3CDTF">2021-06-05T17:38:08Z</dcterms:modified>
</cp:coreProperties>
</file>