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heckCompatibility="1"/>
  <mc:AlternateContent xmlns:mc="http://schemas.openxmlformats.org/markup-compatibility/2006">
    <mc:Choice Requires="x15">
      <x15ac:absPath xmlns:x15ac="http://schemas.microsoft.com/office/spreadsheetml/2010/11/ac" url="C:\Users\Jano\Documents\davki-21-22\"/>
    </mc:Choice>
  </mc:AlternateContent>
  <xr:revisionPtr revIDLastSave="0" documentId="13_ncr:1_{268F41A2-8252-4C5D-8F9B-388A073B63DB}" xr6:coauthVersionLast="36" xr6:coauthVersionMax="36" xr10:uidLastSave="{00000000-0000-0000-0000-000000000000}"/>
  <bookViews>
    <workbookView xWindow="0" yWindow="0" windowWidth="28800" windowHeight="13425" tabRatio="986" xr2:uid="{00000000-000D-0000-FFFF-FFFF00000000}"/>
  </bookViews>
  <sheets>
    <sheet name="minimali_maksimalni_prispev izr" sheetId="4" r:id="rId1"/>
    <sheet name="minimali_maksimalni_prispevki" sheetId="1" state="hidden" r:id="rId2"/>
    <sheet name="med_min_maks" sheetId="5" r:id="rId3"/>
    <sheet name="zac_poslovanje_sredi_leta" sheetId="8" r:id="rId4"/>
    <sheet name="poslovanje_sredi_leta&amp;nas. leto" sheetId="9" r:id="rId5"/>
    <sheet name="izračun_rešeno" sheetId="6" state="hidden" r:id="rId6"/>
  </sheets>
  <calcPr calcId="191029" iterateDelta="1E-4"/>
</workbook>
</file>

<file path=xl/calcChain.xml><?xml version="1.0" encoding="utf-8"?>
<calcChain xmlns="http://schemas.openxmlformats.org/spreadsheetml/2006/main">
  <c r="C9" i="5" l="1"/>
  <c r="E4" i="8" l="1"/>
  <c r="C12" i="9"/>
  <c r="C11" i="9"/>
  <c r="C23" i="9" s="1"/>
  <c r="B7" i="8"/>
  <c r="B6" i="8"/>
  <c r="D6" i="6" l="1"/>
  <c r="D9" i="6" s="1"/>
  <c r="D10" i="6" s="1"/>
  <c r="D11" i="6" s="1"/>
  <c r="C16" i="6" s="1"/>
  <c r="F23" i="6" s="1"/>
  <c r="E4" i="1"/>
  <c r="E6" i="1" s="1"/>
  <c r="F4" i="1"/>
  <c r="F6" i="1" s="1"/>
  <c r="E5" i="1"/>
  <c r="E10" i="1" s="1"/>
  <c r="C9" i="9" l="1"/>
  <c r="F19" i="6"/>
  <c r="F26" i="6"/>
  <c r="F18" i="6"/>
  <c r="F22" i="6"/>
  <c r="F28" i="6"/>
  <c r="F21" i="6"/>
  <c r="F25" i="6"/>
  <c r="F29" i="6"/>
  <c r="F30" i="6"/>
  <c r="F27" i="6"/>
  <c r="F24" i="6"/>
  <c r="F20" i="6"/>
  <c r="F31" i="6"/>
  <c r="F17" i="1"/>
  <c r="F13" i="1"/>
  <c r="F11" i="1"/>
  <c r="F9" i="1"/>
  <c r="F7" i="1"/>
  <c r="F8" i="1" s="1"/>
  <c r="E17" i="1"/>
  <c r="E13" i="1"/>
  <c r="E11" i="1"/>
  <c r="E9" i="1"/>
  <c r="E12" i="1" s="1"/>
  <c r="E7" i="1"/>
  <c r="E8" i="1" s="1"/>
  <c r="F16" i="1"/>
  <c r="F14" i="1"/>
  <c r="F10" i="1"/>
  <c r="E16" i="1"/>
  <c r="E14" i="1"/>
  <c r="E15" i="1" l="1"/>
  <c r="E18" i="1"/>
  <c r="F32" i="6"/>
  <c r="F15" i="1"/>
  <c r="F18" i="1"/>
  <c r="F20" i="1" s="1"/>
  <c r="F12" i="1"/>
  <c r="E19" i="1" l="1"/>
  <c r="E20" i="1"/>
  <c r="F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U10" authorId="0" shapeId="0" xr:uid="{03AFBF95-4A9B-4C3E-BB5D-7BDA03546078}">
      <text>
        <r>
          <rPr>
            <b/>
            <sz val="9"/>
            <color indexed="81"/>
            <rFont val="Segoe UI"/>
            <family val="2"/>
            <charset val="238"/>
          </rPr>
          <t>676,49 je manjše od 1.052,30 -&gt; plačuje najnižje prispevke, to je od 1.052,30</t>
        </r>
        <r>
          <rPr>
            <sz val="9"/>
            <color indexed="81"/>
            <rFont val="Segoe UI"/>
            <family val="2"/>
            <charset val="238"/>
          </rPr>
          <t xml:space="preserve">
</t>
        </r>
      </text>
    </comment>
    <comment ref="U21" authorId="0" shapeId="0" xr:uid="{5BF3642C-48EF-4479-9582-AAD9C7B0DEF0}">
      <text>
        <r>
          <rPr>
            <b/>
            <sz val="9"/>
            <color indexed="81"/>
            <rFont val="Segoe UI"/>
            <family val="2"/>
            <charset val="238"/>
          </rPr>
          <t xml:space="preserve">5766,41 je večje od 5694,33 -&gt; plačuje maksimalne prispevke, to je 5694,33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K20" authorId="0" shapeId="0" xr:uid="{D3EE76BE-2D9E-4184-B505-3F37D787BC05}">
      <text>
        <r>
          <rPr>
            <b/>
            <sz val="9"/>
            <color indexed="81"/>
            <rFont val="Segoe UI"/>
            <family val="2"/>
            <charset val="238"/>
          </rPr>
          <t xml:space="preserve">1.551,49 EUR je večje od 1.113,72 in manjše od 6.496,70 -&gt; plačuje prispevke za socialno varnost, ki so  med minimalnimi in maksimalnimi prispevki (1.551,49 EUR)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Janez Černilec</author>
  </authors>
  <commentList>
    <comment ref="J17" authorId="0" shapeId="0" xr:uid="{A1CB23FF-C5AF-400C-86DB-0159BB6881F1}">
      <text>
        <r>
          <rPr>
            <b/>
            <sz val="9"/>
            <color indexed="81"/>
            <rFont val="Segoe UI"/>
            <family val="2"/>
            <charset val="238"/>
          </rPr>
          <t xml:space="preserve">Plačuje minimalne prispevke (zavarovalna osnova na  mesec je 1.052,30 EUR)
</t>
        </r>
      </text>
    </comment>
  </commentList>
</comments>
</file>

<file path=xl/sharedStrings.xml><?xml version="1.0" encoding="utf-8"?>
<sst xmlns="http://schemas.openxmlformats.org/spreadsheetml/2006/main" count="396" uniqueCount="112">
  <si>
    <t>Prispevki za socialno varnost samozaposlenih - APRIL 2017</t>
  </si>
  <si>
    <t>Bruto zavarovalna osnova (BZO) v EUR</t>
  </si>
  <si>
    <t>Prehodni davčni podračun</t>
  </si>
  <si>
    <t>Referenca</t>
  </si>
  <si>
    <t>58 % PP**</t>
  </si>
  <si>
    <t>3,5 PP***</t>
  </si>
  <si>
    <t>Osnova za prispevke ZZ, če je BZO nižja od 60 % od  1.584,66 EUR*</t>
  </si>
  <si>
    <t>Prisp. zavarovanca za PIZ</t>
  </si>
  <si>
    <t>Prisp. delodajalca za PIZ</t>
  </si>
  <si>
    <t>Skupaj prispevki za PIZ</t>
  </si>
  <si>
    <t>SI56 011008882000003</t>
  </si>
  <si>
    <t>SI19 DŠ-44008</t>
  </si>
  <si>
    <t>Prisp. zavarovanca za ZZ</t>
  </si>
  <si>
    <t>Prisp. delodajalca za ZZ</t>
  </si>
  <si>
    <t>Prisp. za poškodbe pri delu</t>
  </si>
  <si>
    <t>Skupaj prispevki za ZZ</t>
  </si>
  <si>
    <t>SI56 011008883000073</t>
  </si>
  <si>
    <t>SI19 DŠ-45004</t>
  </si>
  <si>
    <t>Prisp. zavarovanca za starš. var.</t>
  </si>
  <si>
    <t>Prisp. delodajalca za starš. var.</t>
  </si>
  <si>
    <t>Skupaj prispevki za starš. var.</t>
  </si>
  <si>
    <t>SI56 011008881000030</t>
  </si>
  <si>
    <t>SI19 DŠ-43001</t>
  </si>
  <si>
    <t>Prisp. zavarovanca za zaposl.</t>
  </si>
  <si>
    <t>Prisp. delodajalca za zaposl.</t>
  </si>
  <si>
    <t>Skupaj prispevki za zaposl.</t>
  </si>
  <si>
    <t>SI19 DŠ-42005</t>
  </si>
  <si>
    <t>Skupaj drugi prisp.</t>
  </si>
  <si>
    <t>PRISPEVKI SKUPAJ</t>
  </si>
  <si>
    <t>DŠ pomeni davčna številka zavezanca</t>
  </si>
  <si>
    <t>* Povprečna mesečna bruto plača za leto 2016 (PP):  1.584,66 EUR</t>
  </si>
  <si>
    <t>** Minimalna osnova za prispevke samozaposlenih v letu 2017 znaša 58 % zadnje znane povprečne letne plače: 58 % od 1.584,66 =  919,10 EUR</t>
  </si>
  <si>
    <t>*** Najvišja možna zavarovalna osnova: zavezanec lahko prispevke plača največ od osnove, ki znaša 3,5 PP (v skladu s petim odstavkom 145. člena ZPIZ-2):  1.584.66 x 3,5 =  5.546,31 EUR</t>
  </si>
  <si>
    <t>Davčni organ bo sestavil predizpolnjen obračun prispevkov za socialno varnost (POPSV) in ga najpozneje do 10. dne v mesecu za pretekli mesec vročil zavezancu elektronsko prek portala eDavki.</t>
  </si>
  <si>
    <t>Če podatki v POPSV niso pravilni in/ali popolni, ali če POPSV ni bil odložen, mora zavezanec v sistem eDavki sam predložiti OPSVZ najpozneje do 15. dne v mesecu za pretekli mesec. Prispevki morajo biti plačani najpozneje do 20. dne v mesecu za pretekli mesec.</t>
  </si>
  <si>
    <t>V letu 2016 je plačal minimalne prispevke, ki so znašali 4.090,97 €.</t>
  </si>
  <si>
    <t>Letni dobiček v €</t>
  </si>
  <si>
    <t>Besedilo</t>
  </si>
  <si>
    <t>Zap. št.</t>
  </si>
  <si>
    <t>Znesek v €</t>
  </si>
  <si>
    <t>1.2</t>
  </si>
  <si>
    <t>1.1</t>
  </si>
  <si>
    <t>Skupaj dobiček in prispevki (1.1+1.2)</t>
  </si>
  <si>
    <t>Zmanjšanje ( 25 % X 1)</t>
  </si>
  <si>
    <t>Prispevki za socialno varnost na leto</t>
  </si>
  <si>
    <t>Zavarovalna osnova na leto (1 - 2)</t>
  </si>
  <si>
    <t>Zavarovalna osnova na mesec</t>
  </si>
  <si>
    <t>Zavarovalna osnova na mesec (3/12)</t>
  </si>
  <si>
    <t>Odsotek, število</t>
  </si>
  <si>
    <t>2. naloga: Za s.p. izračunajte zavarovalno osnovo za mesec april 2017. za s.p., če je imel v letu 2016 dobička za 20.000 €.</t>
  </si>
  <si>
    <t>V letu 2016 je imel za 20.000 € dobička.</t>
  </si>
  <si>
    <t>3. naloga: Za zgornji primer izračunajte višino prispevkov za socialno varnost.</t>
  </si>
  <si>
    <t>Skupaj prispevki</t>
  </si>
  <si>
    <t>Zap.št.</t>
  </si>
  <si>
    <t>Stopnje</t>
  </si>
  <si>
    <t>2.1</t>
  </si>
  <si>
    <t>2.2</t>
  </si>
  <si>
    <t>3.1</t>
  </si>
  <si>
    <t>3.2</t>
  </si>
  <si>
    <t>3.3</t>
  </si>
  <si>
    <t>4.1</t>
  </si>
  <si>
    <t>4.2</t>
  </si>
  <si>
    <t>5.1</t>
  </si>
  <si>
    <t>5.2</t>
  </si>
  <si>
    <t>xxxxxxxxxxx</t>
  </si>
  <si>
    <t>xxxxxxxxxxxxxxxxxxxxx</t>
  </si>
  <si>
    <t>xxxxxxxxxxxxxxxxxxxx</t>
  </si>
  <si>
    <t>xxxxxxxxxxxxxxxxxxxxxxxx</t>
  </si>
  <si>
    <t>xxxxxxxxxxxx</t>
  </si>
  <si>
    <t>5. naloga: Za zgornji primer izračunajte višino prispevkov za socialno varnost.</t>
  </si>
  <si>
    <t>1. naloga: Izračunajte minimalne in maksimalne prispevke za samostojnega podjetnika s.p. za mesec april 20  .</t>
  </si>
  <si>
    <t>V letu 20   je imel za 20.000 € dobička.</t>
  </si>
  <si>
    <t>4. naloga: Za s.p. izračunajte zavarovalno osnovo za mesec maj 20  .</t>
  </si>
  <si>
    <t>Osnova za prispevke ZZ, če je BZO nižja od 60 % od  1.626,95 EUR*</t>
  </si>
  <si>
    <t>60 % PP**</t>
  </si>
  <si>
    <t>V letu 20   je plačal prispevke, ki so znašali 4.447,80 €.</t>
  </si>
  <si>
    <t>V letu 20   je imel za 14.000 € dobička (od 1.7 do 31.12)</t>
  </si>
  <si>
    <t>Dobiček</t>
  </si>
  <si>
    <t>Prispevki</t>
  </si>
  <si>
    <t>Skupaj (3.1+3.2)</t>
  </si>
  <si>
    <t>Zavarovalna osnova na leto (3-4)</t>
  </si>
  <si>
    <t>Zavarovalna osnova na mesec (5/12)</t>
  </si>
  <si>
    <t>Osnova za prispevke</t>
  </si>
  <si>
    <t>Zavarovalna osnova na leto (4-5)</t>
  </si>
  <si>
    <t>Zavarovalna osnova na mesec (6/12)</t>
  </si>
  <si>
    <t>4.1.1</t>
  </si>
  <si>
    <t>Dobiček po obrač. ankontacije dohodnine</t>
  </si>
  <si>
    <t>4.1.2</t>
  </si>
  <si>
    <t>Št. mesecev dobiček nanaša (več kot 15 dni)</t>
  </si>
  <si>
    <t>4.1.3</t>
  </si>
  <si>
    <t>Št. Mesecev na leto</t>
  </si>
  <si>
    <t>Skupaj (4.1+4.2)</t>
  </si>
  <si>
    <t>Zmanjšanje za 25 %</t>
  </si>
  <si>
    <t>Skupaj dobiček in prispevki (3.1+3.2)</t>
  </si>
  <si>
    <r>
      <t xml:space="preserve">V spodnji tabeli so </t>
    </r>
    <r>
      <rPr>
        <b/>
        <u/>
        <sz val="11"/>
        <color rgb="FFFF0000"/>
        <rFont val="Calibri"/>
        <family val="2"/>
        <charset val="238"/>
      </rPr>
      <t>minimalni prispevki</t>
    </r>
    <r>
      <rPr>
        <sz val="11"/>
        <color rgb="FFFF0000"/>
        <rFont val="Calibri"/>
        <family val="2"/>
        <charset val="238"/>
      </rPr>
      <t xml:space="preserve"> za socialno varnost, ki jih plača s.p.</t>
    </r>
  </si>
  <si>
    <r>
      <t xml:space="preserve">V spodnji tabeli so </t>
    </r>
    <r>
      <rPr>
        <b/>
        <u/>
        <sz val="11"/>
        <color rgb="FFFF0000"/>
        <rFont val="Calibri"/>
        <family val="2"/>
        <charset val="238"/>
      </rPr>
      <t>maksimalni prispevki</t>
    </r>
    <r>
      <rPr>
        <sz val="11"/>
        <color rgb="FFFF0000"/>
        <rFont val="Calibri"/>
        <family val="2"/>
        <charset val="238"/>
      </rPr>
      <t xml:space="preserve"> za socialno varnost, ki jih plača s.p.</t>
    </r>
  </si>
  <si>
    <r>
      <t xml:space="preserve">V spodnji tabeli so prispevki za socialno varnost, ki so med </t>
    </r>
    <r>
      <rPr>
        <b/>
        <sz val="11"/>
        <color rgb="FFFF0000"/>
        <rFont val="Calibri"/>
        <family val="2"/>
        <charset val="238"/>
      </rPr>
      <t>minimalnimi in maksimalnimi prispevki</t>
    </r>
    <r>
      <rPr>
        <sz val="11"/>
        <color rgb="FFFF0000"/>
        <rFont val="Calibri"/>
        <family val="2"/>
        <charset val="238"/>
      </rPr>
      <t>, ki jih plača s.p.</t>
    </r>
  </si>
  <si>
    <r>
      <t xml:space="preserve">V spodnji tabeli so prispevki za socialno varnost, ki jih plača s.p., če </t>
    </r>
    <r>
      <rPr>
        <b/>
        <u/>
        <sz val="11"/>
        <color rgb="FFFF0000"/>
        <rFont val="Calibri"/>
        <family val="2"/>
        <charset val="238"/>
      </rPr>
      <t>začne s poslovanjem v tekočem letu</t>
    </r>
    <r>
      <rPr>
        <sz val="11"/>
        <color rgb="FFFF0000"/>
        <rFont val="Calibri"/>
        <family val="2"/>
        <charset val="238"/>
      </rPr>
      <t>.</t>
    </r>
  </si>
  <si>
    <r>
      <t xml:space="preserve">V spodnji tabeli so prispevki za socialno varnost, ki jih plača s.p., če ne </t>
    </r>
    <r>
      <rPr>
        <b/>
        <u/>
        <sz val="11"/>
        <color rgb="FFFF0000"/>
        <rFont val="Calibri"/>
        <family val="2"/>
        <charset val="238"/>
      </rPr>
      <t>začne s poslovanjem</t>
    </r>
    <r>
      <rPr>
        <sz val="11"/>
        <color rgb="FFFF0000"/>
        <rFont val="Calibri"/>
        <family val="2"/>
        <charset val="238"/>
      </rPr>
      <t xml:space="preserve"> s 1. januarjem </t>
    </r>
    <r>
      <rPr>
        <b/>
        <sz val="11"/>
        <color rgb="FFFF0000"/>
        <rFont val="Calibri"/>
        <family val="2"/>
        <charset val="238"/>
      </rPr>
      <t>preteklega leta</t>
    </r>
    <r>
      <rPr>
        <sz val="11"/>
        <color rgb="FFFF0000"/>
        <rFont val="Calibri"/>
        <family val="2"/>
        <charset val="238"/>
      </rPr>
      <t xml:space="preserve">, ampak </t>
    </r>
    <r>
      <rPr>
        <b/>
        <sz val="11"/>
        <color rgb="FFFF0000"/>
        <rFont val="Calibri"/>
        <family val="2"/>
        <charset val="238"/>
      </rPr>
      <t>kasneje</t>
    </r>
    <r>
      <rPr>
        <sz val="11"/>
        <color rgb="FFFF0000"/>
        <rFont val="Calibri"/>
        <family val="2"/>
        <charset val="238"/>
      </rPr>
      <t>.</t>
    </r>
  </si>
  <si>
    <t>Zmanjšanje 25 % (3*25%)</t>
  </si>
  <si>
    <t>Zmanjšanje za 25 % (3*25%)</t>
  </si>
  <si>
    <t>Zmanjšanje 25 % (4*25%)</t>
  </si>
  <si>
    <t>Zmanjšanje za 25 % (4*25%)</t>
  </si>
  <si>
    <t xml:space="preserve">Prispevki za socialno varnost samozaposlenih - JANUAR 2021  </t>
  </si>
  <si>
    <t>Maksimalna osnova 2021</t>
  </si>
  <si>
    <t xml:space="preserve">2. naloga: Za s.p. izračunajte zavarovalno osnovo za mesec april 21  . </t>
  </si>
  <si>
    <t xml:space="preserve">Prispevki za socialno varnost samozaposlenih - APRIL 21  </t>
  </si>
  <si>
    <t>Prispevki za socialno varnost samozaposlenih - MAJ 2021</t>
  </si>
  <si>
    <t xml:space="preserve">Povp. mes. bruto plača za leto 2019 (PP) </t>
  </si>
  <si>
    <t>V letu 20   je plačal minimalne prispevke, ki so znašali 4.823,76 €.</t>
  </si>
  <si>
    <t>Dobiček 4.1.1/4.1.2*4.1.3</t>
  </si>
  <si>
    <t xml:space="preserve">Minimalna osnova 2021 60% letne plače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</si>
</sst>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0\ %"/>
    <numFmt numFmtId="165" formatCode="#,##0.00_ ;\-#,##0.00\ "/>
  </numFmts>
  <fonts count="25" x14ac:knownFonts="1">
    <font>
      <sz val="11"/>
      <color indexed="8"/>
      <name val="Calibri"/>
      <family val="2"/>
      <charset val="238"/>
    </font>
    <font>
      <sz val="11"/>
      <color theme="1"/>
      <name val="Calibri"/>
      <family val="2"/>
      <charset val="238"/>
      <scheme val="minor"/>
    </font>
    <font>
      <sz val="10"/>
      <name val="Arial"/>
      <family val="2"/>
      <charset val="238"/>
    </font>
    <font>
      <b/>
      <sz val="8"/>
      <color indexed="9"/>
      <name val="Arial"/>
      <family val="2"/>
      <charset val="238"/>
    </font>
    <font>
      <sz val="8"/>
      <color indexed="8"/>
      <name val="Arial"/>
      <family val="2"/>
      <charset val="238"/>
    </font>
    <font>
      <sz val="8"/>
      <name val="Arial"/>
      <family val="2"/>
      <charset val="238"/>
    </font>
    <font>
      <b/>
      <sz val="8"/>
      <name val="Arial"/>
      <family val="2"/>
      <charset val="238"/>
    </font>
    <font>
      <sz val="11"/>
      <color indexed="8"/>
      <name val="Arial"/>
      <family val="2"/>
      <charset val="238"/>
    </font>
    <font>
      <sz val="10"/>
      <name val="Arial"/>
      <family val="2"/>
      <charset val="238"/>
    </font>
    <font>
      <sz val="9"/>
      <name val="Arial"/>
      <family val="2"/>
      <charset val="238"/>
    </font>
    <font>
      <sz val="11"/>
      <color indexed="8"/>
      <name val="Calibri"/>
      <family val="2"/>
      <charset val="238"/>
    </font>
    <font>
      <b/>
      <sz val="11"/>
      <color indexed="8"/>
      <name val="Calibri"/>
      <family val="2"/>
      <charset val="238"/>
    </font>
    <font>
      <sz val="11"/>
      <color indexed="8"/>
      <name val="Calibri"/>
      <family val="2"/>
      <charset val="238"/>
      <scheme val="minor"/>
    </font>
    <font>
      <b/>
      <sz val="11"/>
      <name val="Calibri"/>
      <family val="2"/>
      <charset val="238"/>
      <scheme val="minor"/>
    </font>
    <font>
      <sz val="11"/>
      <color theme="0"/>
      <name val="Calibri"/>
      <family val="2"/>
      <charset val="238"/>
    </font>
    <font>
      <sz val="11"/>
      <color indexed="9"/>
      <name val="Calibri"/>
      <family val="2"/>
      <charset val="238"/>
      <scheme val="minor"/>
    </font>
    <font>
      <sz val="11"/>
      <color rgb="FFFF0000"/>
      <name val="Calibri"/>
      <family val="2"/>
      <charset val="238"/>
    </font>
    <font>
      <sz val="9"/>
      <color indexed="81"/>
      <name val="Segoe UI"/>
      <family val="2"/>
      <charset val="238"/>
    </font>
    <font>
      <b/>
      <sz val="9"/>
      <color indexed="81"/>
      <name val="Segoe UI"/>
      <family val="2"/>
      <charset val="238"/>
    </font>
    <font>
      <sz val="8"/>
      <name val="Calibri"/>
      <family val="2"/>
      <charset val="238"/>
    </font>
    <font>
      <b/>
      <sz val="11"/>
      <color rgb="FFFF0000"/>
      <name val="Calibri"/>
      <family val="2"/>
      <charset val="238"/>
    </font>
    <font>
      <b/>
      <u/>
      <sz val="11"/>
      <color rgb="FFFF0000"/>
      <name val="Calibri"/>
      <family val="2"/>
      <charset val="238"/>
    </font>
    <font>
      <sz val="10"/>
      <color theme="0"/>
      <name val="Arial"/>
      <family val="2"/>
      <charset val="238"/>
    </font>
    <font>
      <b/>
      <sz val="8"/>
      <color indexed="8"/>
      <name val="Arial"/>
      <family val="2"/>
      <charset val="238"/>
    </font>
    <font>
      <b/>
      <sz val="11"/>
      <color indexed="8"/>
      <name val="Calibri"/>
      <family val="2"/>
      <charset val="238"/>
      <scheme val="minor"/>
    </font>
  </fonts>
  <fills count="14">
    <fill>
      <patternFill patternType="none"/>
    </fill>
    <fill>
      <patternFill patternType="gray125"/>
    </fill>
    <fill>
      <patternFill patternType="solid">
        <fgColor indexed="30"/>
        <bgColor indexed="21"/>
      </patternFill>
    </fill>
    <fill>
      <patternFill patternType="solid">
        <fgColor indexed="54"/>
        <bgColor indexed="23"/>
      </patternFill>
    </fill>
    <fill>
      <patternFill patternType="solid">
        <fgColor indexed="42"/>
        <bgColor indexed="27"/>
      </patternFill>
    </fill>
    <fill>
      <patternFill patternType="solid">
        <fgColor indexed="43"/>
        <bgColor indexed="26"/>
      </patternFill>
    </fill>
    <fill>
      <patternFill patternType="solid">
        <fgColor indexed="44"/>
        <bgColor indexed="24"/>
      </patternFill>
    </fill>
    <fill>
      <patternFill patternType="solid">
        <fgColor indexed="47"/>
        <bgColor indexed="26"/>
      </patternFill>
    </fill>
    <fill>
      <patternFill patternType="solid">
        <fgColor theme="4"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249977111117893"/>
        <bgColor indexed="23"/>
      </patternFill>
    </fill>
  </fills>
  <borders count="21">
    <border>
      <left/>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2" fillId="0" borderId="0" applyFill="0" applyBorder="0" applyAlignment="0" applyProtection="0"/>
    <xf numFmtId="0" fontId="10" fillId="0" borderId="0"/>
    <xf numFmtId="0" fontId="1" fillId="0" borderId="0"/>
    <xf numFmtId="0" fontId="1" fillId="0" borderId="0"/>
  </cellStyleXfs>
  <cellXfs count="159">
    <xf numFmtId="0" fontId="0" fillId="0" borderId="0" xfId="0"/>
    <xf numFmtId="0" fontId="10" fillId="0" borderId="0" xfId="2"/>
    <xf numFmtId="0" fontId="4" fillId="0" borderId="0" xfId="2" applyFont="1"/>
    <xf numFmtId="0" fontId="5" fillId="0" borderId="0" xfId="0" applyFont="1" applyAlignment="1"/>
    <xf numFmtId="0" fontId="3" fillId="2" borderId="3" xfId="2" applyFont="1" applyFill="1" applyBorder="1" applyAlignment="1">
      <alignment horizontal="center" vertical="center" wrapText="1"/>
    </xf>
    <xf numFmtId="4" fontId="6" fillId="0" borderId="4" xfId="2" applyNumberFormat="1" applyFont="1" applyBorder="1" applyAlignment="1">
      <alignment horizontal="center" vertical="center"/>
    </xf>
    <xf numFmtId="0" fontId="6" fillId="0" borderId="4" xfId="2" applyFont="1" applyBorder="1" applyAlignment="1">
      <alignment horizontal="center" vertical="center" wrapText="1"/>
    </xf>
    <xf numFmtId="0" fontId="5" fillId="0" borderId="0" xfId="2" applyFont="1" applyFill="1" applyBorder="1" applyAlignment="1">
      <alignment horizontal="center" wrapText="1"/>
    </xf>
    <xf numFmtId="0" fontId="4" fillId="0" borderId="0" xfId="0" applyFont="1"/>
    <xf numFmtId="0" fontId="3" fillId="2" borderId="5" xfId="2" applyFont="1" applyFill="1" applyBorder="1" applyAlignment="1">
      <alignment horizontal="center" vertical="center" wrapText="1"/>
    </xf>
    <xf numFmtId="4" fontId="6" fillId="0" borderId="4" xfId="2" applyNumberFormat="1" applyFont="1" applyBorder="1" applyAlignment="1">
      <alignment vertical="center"/>
    </xf>
    <xf numFmtId="4" fontId="6" fillId="0" borderId="0" xfId="2" applyNumberFormat="1" applyFont="1" applyFill="1" applyBorder="1"/>
    <xf numFmtId="4" fontId="6" fillId="0" borderId="4" xfId="2" applyNumberFormat="1" applyFont="1" applyBorder="1" applyAlignment="1"/>
    <xf numFmtId="4" fontId="6" fillId="3" borderId="4" xfId="2" applyNumberFormat="1" applyFont="1" applyFill="1" applyBorder="1" applyAlignment="1">
      <alignment vertical="center"/>
    </xf>
    <xf numFmtId="4" fontId="6" fillId="0" borderId="0" xfId="2" applyNumberFormat="1" applyFont="1" applyFill="1" applyBorder="1" applyAlignment="1"/>
    <xf numFmtId="0" fontId="4" fillId="0" borderId="6" xfId="2" applyFont="1" applyBorder="1"/>
    <xf numFmtId="164" fontId="4" fillId="0" borderId="7" xfId="2" applyNumberFormat="1" applyFont="1" applyBorder="1"/>
    <xf numFmtId="4" fontId="4" fillId="0" borderId="7" xfId="2" applyNumberFormat="1" applyFont="1" applyBorder="1"/>
    <xf numFmtId="4" fontId="4" fillId="0" borderId="8" xfId="2" applyNumberFormat="1" applyFont="1" applyBorder="1"/>
    <xf numFmtId="4" fontId="4" fillId="0" borderId="0" xfId="2" applyNumberFormat="1" applyFont="1" applyFill="1" applyBorder="1"/>
    <xf numFmtId="0" fontId="4" fillId="0" borderId="9" xfId="2" applyFont="1" applyBorder="1"/>
    <xf numFmtId="164" fontId="4" fillId="0" borderId="10" xfId="2" applyNumberFormat="1" applyFont="1" applyBorder="1"/>
    <xf numFmtId="4" fontId="4" fillId="0" borderId="11" xfId="2" applyNumberFormat="1" applyFont="1" applyBorder="1"/>
    <xf numFmtId="0" fontId="4" fillId="4" borderId="9" xfId="2" applyFont="1" applyFill="1" applyBorder="1" applyAlignment="1">
      <alignment horizontal="right"/>
    </xf>
    <xf numFmtId="0" fontId="4" fillId="4" borderId="10" xfId="2" applyFont="1" applyFill="1" applyBorder="1"/>
    <xf numFmtId="0" fontId="4" fillId="4" borderId="10" xfId="2" applyFont="1" applyFill="1" applyBorder="1" applyAlignment="1">
      <alignment horizontal="center"/>
    </xf>
    <xf numFmtId="4" fontId="6" fillId="4" borderId="10" xfId="2" applyNumberFormat="1" applyFont="1" applyFill="1" applyBorder="1"/>
    <xf numFmtId="4" fontId="6" fillId="4" borderId="11" xfId="2" applyNumberFormat="1" applyFont="1" applyFill="1" applyBorder="1"/>
    <xf numFmtId="164" fontId="4" fillId="0" borderId="10" xfId="2" applyNumberFormat="1" applyFont="1" applyBorder="1" applyAlignment="1">
      <alignment horizontal="center"/>
    </xf>
    <xf numFmtId="0" fontId="4" fillId="5" borderId="9" xfId="2" applyFont="1" applyFill="1" applyBorder="1" applyAlignment="1">
      <alignment horizontal="right"/>
    </xf>
    <xf numFmtId="0" fontId="4" fillId="5" borderId="10" xfId="2" applyFont="1" applyFill="1" applyBorder="1"/>
    <xf numFmtId="0" fontId="4" fillId="5" borderId="10" xfId="2" applyFont="1" applyFill="1" applyBorder="1" applyAlignment="1">
      <alignment horizontal="center"/>
    </xf>
    <xf numFmtId="4" fontId="6" fillId="5" borderId="10" xfId="2" applyNumberFormat="1" applyFont="1" applyFill="1" applyBorder="1"/>
    <xf numFmtId="4" fontId="6" fillId="5" borderId="11" xfId="2" applyNumberFormat="1" applyFont="1" applyFill="1" applyBorder="1"/>
    <xf numFmtId="4" fontId="4" fillId="0" borderId="10" xfId="2" applyNumberFormat="1" applyFont="1" applyBorder="1"/>
    <xf numFmtId="0" fontId="4" fillId="6" borderId="9" xfId="2" applyFont="1" applyFill="1" applyBorder="1" applyAlignment="1">
      <alignment horizontal="right"/>
    </xf>
    <xf numFmtId="164" fontId="4" fillId="6" borderId="10" xfId="2" applyNumberFormat="1" applyFont="1" applyFill="1" applyBorder="1"/>
    <xf numFmtId="0" fontId="4" fillId="6" borderId="12" xfId="2" applyFont="1" applyFill="1" applyBorder="1" applyAlignment="1">
      <alignment horizontal="center"/>
    </xf>
    <xf numFmtId="0" fontId="4" fillId="6" borderId="10" xfId="2" applyFont="1" applyFill="1" applyBorder="1" applyAlignment="1">
      <alignment horizontal="center"/>
    </xf>
    <xf numFmtId="4" fontId="4" fillId="6" borderId="10" xfId="2" applyNumberFormat="1" applyFont="1" applyFill="1" applyBorder="1"/>
    <xf numFmtId="4" fontId="4" fillId="6" borderId="11" xfId="2" applyNumberFormat="1" applyFont="1" applyFill="1" applyBorder="1"/>
    <xf numFmtId="0" fontId="4" fillId="7" borderId="13" xfId="2" applyFont="1" applyFill="1" applyBorder="1" applyAlignment="1">
      <alignment horizontal="right"/>
    </xf>
    <xf numFmtId="164" fontId="4" fillId="7" borderId="12" xfId="2" applyNumberFormat="1" applyFont="1" applyFill="1" applyBorder="1"/>
    <xf numFmtId="0" fontId="4" fillId="7" borderId="12" xfId="2" applyFont="1" applyFill="1" applyBorder="1" applyAlignment="1">
      <alignment horizontal="center"/>
    </xf>
    <xf numFmtId="0" fontId="4" fillId="7" borderId="10" xfId="2" applyFont="1" applyFill="1" applyBorder="1" applyAlignment="1">
      <alignment horizontal="center"/>
    </xf>
    <xf numFmtId="4" fontId="4" fillId="7" borderId="12" xfId="2" applyNumberFormat="1" applyFont="1" applyFill="1" applyBorder="1"/>
    <xf numFmtId="4" fontId="4" fillId="7" borderId="14" xfId="2" applyNumberFormat="1" applyFont="1" applyFill="1" applyBorder="1"/>
    <xf numFmtId="0" fontId="4" fillId="0" borderId="13" xfId="2" applyFont="1" applyFill="1" applyBorder="1" applyAlignment="1">
      <alignment horizontal="right"/>
    </xf>
    <xf numFmtId="0" fontId="4" fillId="0" borderId="12" xfId="2" applyFont="1" applyFill="1" applyBorder="1"/>
    <xf numFmtId="0" fontId="4" fillId="0" borderId="12" xfId="2" applyFont="1" applyFill="1" applyBorder="1" applyAlignment="1">
      <alignment horizontal="center"/>
    </xf>
    <xf numFmtId="4" fontId="6" fillId="0" borderId="12" xfId="2" applyNumberFormat="1" applyFont="1" applyFill="1" applyBorder="1"/>
    <xf numFmtId="4" fontId="6" fillId="0" borderId="14" xfId="2" applyNumberFormat="1" applyFont="1" applyFill="1" applyBorder="1"/>
    <xf numFmtId="0" fontId="4" fillId="0" borderId="15" xfId="2" applyFont="1" applyFill="1" applyBorder="1" applyAlignment="1">
      <alignment horizontal="right"/>
    </xf>
    <xf numFmtId="0" fontId="4" fillId="0" borderId="16" xfId="2" applyFont="1" applyBorder="1"/>
    <xf numFmtId="4" fontId="6" fillId="0" borderId="16" xfId="2" applyNumberFormat="1" applyFont="1" applyBorder="1"/>
    <xf numFmtId="4" fontId="6" fillId="0" borderId="17" xfId="2" applyNumberFormat="1" applyFont="1" applyBorder="1"/>
    <xf numFmtId="4" fontId="4" fillId="0" borderId="0" xfId="2" applyNumberFormat="1" applyFont="1"/>
    <xf numFmtId="0" fontId="4" fillId="0" borderId="0" xfId="2" applyFont="1" applyFill="1"/>
    <xf numFmtId="0" fontId="7" fillId="0" borderId="0" xfId="2" applyFont="1" applyAlignment="1"/>
    <xf numFmtId="0" fontId="7" fillId="0" borderId="0" xfId="2" applyFont="1"/>
    <xf numFmtId="0" fontId="8" fillId="0" borderId="0" xfId="0" applyFont="1"/>
    <xf numFmtId="0" fontId="5" fillId="0" borderId="0" xfId="2" applyFont="1" applyAlignment="1">
      <alignment horizontal="left"/>
    </xf>
    <xf numFmtId="0" fontId="4" fillId="0" borderId="0" xfId="2" applyFont="1" applyAlignment="1"/>
    <xf numFmtId="0" fontId="9" fillId="0" borderId="0" xfId="2" applyFont="1"/>
    <xf numFmtId="0" fontId="5" fillId="0" borderId="0" xfId="2" applyFont="1" applyAlignment="1"/>
    <xf numFmtId="0" fontId="11" fillId="0" borderId="0" xfId="0" applyFont="1"/>
    <xf numFmtId="0" fontId="0" fillId="0" borderId="0" xfId="0"/>
    <xf numFmtId="0" fontId="11" fillId="0" borderId="0" xfId="0" applyFont="1"/>
    <xf numFmtId="0" fontId="0" fillId="0" borderId="18" xfId="0" applyBorder="1"/>
    <xf numFmtId="0" fontId="0" fillId="0" borderId="18" xfId="0" applyBorder="1" applyAlignment="1">
      <alignment horizontal="center"/>
    </xf>
    <xf numFmtId="9" fontId="0" fillId="0" borderId="18" xfId="0" applyNumberFormat="1" applyBorder="1" applyAlignment="1">
      <alignment horizontal="center"/>
    </xf>
    <xf numFmtId="0" fontId="14" fillId="8" borderId="18" xfId="0" applyFont="1" applyFill="1" applyBorder="1"/>
    <xf numFmtId="0" fontId="12" fillId="0" borderId="18" xfId="2" applyFont="1" applyBorder="1"/>
    <xf numFmtId="164" fontId="12" fillId="0" borderId="18" xfId="2" applyNumberFormat="1" applyFont="1" applyBorder="1"/>
    <xf numFmtId="4" fontId="12" fillId="0" borderId="18" xfId="2" applyNumberFormat="1" applyFont="1" applyBorder="1"/>
    <xf numFmtId="0" fontId="12" fillId="4" borderId="18" xfId="2" applyFont="1" applyFill="1" applyBorder="1" applyAlignment="1">
      <alignment horizontal="right"/>
    </xf>
    <xf numFmtId="0" fontId="12" fillId="4" borderId="18" xfId="2" applyFont="1" applyFill="1" applyBorder="1"/>
    <xf numFmtId="0" fontId="12" fillId="4" borderId="18" xfId="2" applyFont="1" applyFill="1" applyBorder="1" applyAlignment="1">
      <alignment horizontal="center"/>
    </xf>
    <xf numFmtId="4" fontId="13" fillId="4" borderId="18" xfId="2" applyNumberFormat="1" applyFont="1" applyFill="1" applyBorder="1"/>
    <xf numFmtId="164" fontId="12" fillId="0" borderId="18" xfId="2" applyNumberFormat="1" applyFont="1" applyBorder="1" applyAlignment="1">
      <alignment horizontal="center"/>
    </xf>
    <xf numFmtId="0" fontId="12" fillId="5" borderId="18" xfId="2" applyFont="1" applyFill="1" applyBorder="1" applyAlignment="1">
      <alignment horizontal="right"/>
    </xf>
    <xf numFmtId="0" fontId="12" fillId="5" borderId="18" xfId="2" applyFont="1" applyFill="1" applyBorder="1"/>
    <xf numFmtId="0" fontId="12" fillId="5" borderId="18" xfId="2" applyFont="1" applyFill="1" applyBorder="1" applyAlignment="1">
      <alignment horizontal="center"/>
    </xf>
    <xf numFmtId="4" fontId="13" fillId="5" borderId="18" xfId="2" applyNumberFormat="1" applyFont="1" applyFill="1" applyBorder="1"/>
    <xf numFmtId="0" fontId="12" fillId="6" borderId="18" xfId="2" applyFont="1" applyFill="1" applyBorder="1" applyAlignment="1">
      <alignment horizontal="right"/>
    </xf>
    <xf numFmtId="164" fontId="12" fillId="6" borderId="18" xfId="2" applyNumberFormat="1" applyFont="1" applyFill="1" applyBorder="1"/>
    <xf numFmtId="0" fontId="12" fillId="6" borderId="18" xfId="2" applyFont="1" applyFill="1" applyBorder="1" applyAlignment="1">
      <alignment horizontal="center"/>
    </xf>
    <xf numFmtId="4" fontId="12" fillId="6" borderId="18" xfId="2" applyNumberFormat="1" applyFont="1" applyFill="1" applyBorder="1"/>
    <xf numFmtId="0" fontId="12" fillId="7" borderId="18" xfId="2" applyFont="1" applyFill="1" applyBorder="1" applyAlignment="1">
      <alignment horizontal="right"/>
    </xf>
    <xf numFmtId="164" fontId="12" fillId="7" borderId="18" xfId="2" applyNumberFormat="1" applyFont="1" applyFill="1" applyBorder="1"/>
    <xf numFmtId="0" fontId="12" fillId="7" borderId="18" xfId="2" applyFont="1" applyFill="1" applyBorder="1" applyAlignment="1">
      <alignment horizontal="center"/>
    </xf>
    <xf numFmtId="4" fontId="12" fillId="7" borderId="18" xfId="2" applyNumberFormat="1" applyFont="1" applyFill="1" applyBorder="1"/>
    <xf numFmtId="0" fontId="12" fillId="0" borderId="18" xfId="2" applyFont="1" applyFill="1" applyBorder="1" applyAlignment="1">
      <alignment horizontal="right"/>
    </xf>
    <xf numFmtId="0" fontId="12" fillId="0" borderId="18" xfId="2" applyFont="1" applyFill="1" applyBorder="1"/>
    <xf numFmtId="0" fontId="12" fillId="0" borderId="18" xfId="2" applyFont="1" applyFill="1" applyBorder="1" applyAlignment="1">
      <alignment horizontal="center"/>
    </xf>
    <xf numFmtId="4" fontId="13" fillId="0" borderId="18" xfId="2" applyNumberFormat="1" applyFont="1" applyFill="1" applyBorder="1"/>
    <xf numFmtId="4" fontId="13" fillId="0" borderId="18" xfId="2" applyNumberFormat="1" applyFont="1" applyBorder="1"/>
    <xf numFmtId="0" fontId="14" fillId="8" borderId="18" xfId="0" applyFont="1" applyFill="1" applyBorder="1" applyAlignment="1">
      <alignment horizontal="center"/>
    </xf>
    <xf numFmtId="0" fontId="14" fillId="8" borderId="19" xfId="0" applyFont="1" applyFill="1" applyBorder="1" applyAlignment="1">
      <alignment horizontal="center"/>
    </xf>
    <xf numFmtId="49" fontId="14" fillId="8" borderId="18" xfId="0" applyNumberFormat="1" applyFont="1" applyFill="1" applyBorder="1" applyAlignment="1">
      <alignment horizontal="right"/>
    </xf>
    <xf numFmtId="0" fontId="14" fillId="8" borderId="18" xfId="0" applyFont="1" applyFill="1" applyBorder="1" applyAlignment="1">
      <alignment horizontal="center" vertical="center"/>
    </xf>
    <xf numFmtId="49" fontId="14" fillId="8" borderId="18" xfId="0" applyNumberFormat="1" applyFont="1" applyFill="1" applyBorder="1" applyAlignment="1">
      <alignment horizontal="center"/>
    </xf>
    <xf numFmtId="43" fontId="2" fillId="0" borderId="18" xfId="1" applyBorder="1" applyAlignment="1">
      <alignment horizontal="center"/>
    </xf>
    <xf numFmtId="43" fontId="0" fillId="0" borderId="18" xfId="0" applyNumberFormat="1" applyBorder="1" applyAlignment="1">
      <alignment horizontal="center"/>
    </xf>
    <xf numFmtId="43" fontId="0" fillId="0" borderId="18" xfId="0" applyNumberFormat="1" applyBorder="1"/>
    <xf numFmtId="4" fontId="0" fillId="0" borderId="0" xfId="0" applyNumberFormat="1"/>
    <xf numFmtId="43" fontId="0" fillId="0" borderId="0" xfId="0" applyNumberFormat="1"/>
    <xf numFmtId="0" fontId="16" fillId="0" borderId="0" xfId="0" applyFont="1"/>
    <xf numFmtId="9" fontId="0" fillId="0" borderId="18" xfId="0" applyNumberFormat="1" applyBorder="1"/>
    <xf numFmtId="4" fontId="0" fillId="0" borderId="18" xfId="0" applyNumberFormat="1" applyBorder="1"/>
    <xf numFmtId="0" fontId="0" fillId="0" borderId="18" xfId="0" applyFill="1" applyBorder="1"/>
    <xf numFmtId="0" fontId="0" fillId="9" borderId="18" xfId="0" applyFill="1" applyBorder="1"/>
    <xf numFmtId="4" fontId="0" fillId="9" borderId="18" xfId="0" applyNumberFormat="1" applyFill="1" applyBorder="1"/>
    <xf numFmtId="0" fontId="11" fillId="9" borderId="18" xfId="0" applyFont="1" applyFill="1" applyBorder="1"/>
    <xf numFmtId="0" fontId="0" fillId="10" borderId="18" xfId="0" applyFill="1" applyBorder="1"/>
    <xf numFmtId="0" fontId="0" fillId="11" borderId="18" xfId="0" applyFill="1" applyBorder="1"/>
    <xf numFmtId="9" fontId="0" fillId="11" borderId="18" xfId="0" applyNumberFormat="1" applyFill="1" applyBorder="1"/>
    <xf numFmtId="4" fontId="0" fillId="11" borderId="18" xfId="0" applyNumberFormat="1" applyFill="1" applyBorder="1"/>
    <xf numFmtId="4" fontId="0" fillId="12" borderId="18" xfId="0" applyNumberFormat="1" applyFill="1" applyBorder="1"/>
    <xf numFmtId="49" fontId="0" fillId="0" borderId="18" xfId="0" applyNumberFormat="1" applyBorder="1" applyAlignment="1">
      <alignment horizontal="right"/>
    </xf>
    <xf numFmtId="0" fontId="14" fillId="10" borderId="18" xfId="0" applyFont="1" applyFill="1" applyBorder="1"/>
    <xf numFmtId="49" fontId="0" fillId="9" borderId="18" xfId="0" applyNumberFormat="1" applyFill="1" applyBorder="1" applyAlignment="1">
      <alignment horizontal="right"/>
    </xf>
    <xf numFmtId="4" fontId="11" fillId="9" borderId="18" xfId="0" applyNumberFormat="1" applyFont="1" applyFill="1" applyBorder="1"/>
    <xf numFmtId="4" fontId="14" fillId="8" borderId="18" xfId="0" applyNumberFormat="1" applyFont="1" applyFill="1" applyBorder="1"/>
    <xf numFmtId="0" fontId="5" fillId="0" borderId="0" xfId="4" applyFont="1" applyAlignment="1">
      <alignment horizontal="left"/>
    </xf>
    <xf numFmtId="0" fontId="5" fillId="0" borderId="0" xfId="4" applyFont="1" applyAlignment="1"/>
    <xf numFmtId="0" fontId="5" fillId="0" borderId="0" xfId="4" applyFont="1"/>
    <xf numFmtId="0" fontId="5" fillId="0" borderId="0" xfId="3" applyFont="1"/>
    <xf numFmtId="4" fontId="6" fillId="8" borderId="4" xfId="2" applyNumberFormat="1" applyFont="1" applyFill="1" applyBorder="1" applyAlignment="1"/>
    <xf numFmtId="4" fontId="6" fillId="13" borderId="4" xfId="2" applyNumberFormat="1" applyFont="1" applyFill="1" applyBorder="1" applyAlignment="1">
      <alignment vertical="center"/>
    </xf>
    <xf numFmtId="165" fontId="22" fillId="8" borderId="18" xfId="1" applyNumberFormat="1" applyFont="1" applyFill="1" applyBorder="1"/>
    <xf numFmtId="9" fontId="0" fillId="0" borderId="0" xfId="0" applyNumberFormat="1"/>
    <xf numFmtId="4" fontId="22" fillId="8" borderId="18" xfId="1" applyNumberFormat="1" applyFont="1" applyFill="1" applyBorder="1"/>
    <xf numFmtId="0" fontId="8" fillId="0" borderId="18" xfId="0" applyFont="1" applyBorder="1"/>
    <xf numFmtId="0" fontId="5" fillId="0" borderId="0" xfId="2" applyFont="1"/>
    <xf numFmtId="0" fontId="5" fillId="0" borderId="0" xfId="0" applyFont="1"/>
    <xf numFmtId="4" fontId="23" fillId="6" borderId="10" xfId="2" applyNumberFormat="1" applyFont="1" applyFill="1" applyBorder="1"/>
    <xf numFmtId="4" fontId="23" fillId="7" borderId="12" xfId="2" applyNumberFormat="1" applyFont="1" applyFill="1" applyBorder="1"/>
    <xf numFmtId="0" fontId="5" fillId="0" borderId="0" xfId="4" applyFont="1" applyAlignment="1"/>
    <xf numFmtId="0" fontId="5" fillId="0" borderId="0" xfId="4" applyFont="1" applyAlignment="1">
      <alignment wrapText="1"/>
    </xf>
    <xf numFmtId="0" fontId="5" fillId="0" borderId="0" xfId="3" applyFont="1" applyAlignment="1">
      <alignment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4" xfId="2" applyFont="1" applyFill="1" applyBorder="1" applyAlignment="1">
      <alignment horizontal="center" wrapText="1"/>
    </xf>
    <xf numFmtId="4" fontId="3" fillId="2" borderId="4" xfId="2" applyNumberFormat="1" applyFont="1" applyFill="1" applyBorder="1" applyAlignment="1">
      <alignment horizontal="center" vertical="center" wrapText="1"/>
    </xf>
    <xf numFmtId="0" fontId="3" fillId="2" borderId="4" xfId="2" applyFont="1" applyFill="1" applyBorder="1" applyAlignment="1">
      <alignment horizontal="center" vertical="center" wrapText="1"/>
    </xf>
    <xf numFmtId="0" fontId="5" fillId="0" borderId="0" xfId="2" applyFont="1" applyAlignment="1"/>
    <xf numFmtId="0" fontId="5" fillId="0" borderId="0" xfId="0" applyFont="1" applyAlignment="1">
      <alignment wrapText="1"/>
    </xf>
    <xf numFmtId="0" fontId="5" fillId="0" borderId="0" xfId="2" applyFont="1" applyAlignment="1">
      <alignment wrapText="1"/>
    </xf>
    <xf numFmtId="0" fontId="5" fillId="0" borderId="0" xfId="2" applyFont="1" applyBorder="1" applyAlignment="1">
      <alignment wrapText="1"/>
    </xf>
    <xf numFmtId="0" fontId="3" fillId="2" borderId="4" xfId="2" applyFont="1" applyFill="1" applyBorder="1" applyAlignment="1">
      <alignment horizontal="left" vertical="center" wrapText="1"/>
    </xf>
    <xf numFmtId="0" fontId="4" fillId="0" borderId="0" xfId="2" applyFont="1" applyBorder="1" applyAlignment="1"/>
    <xf numFmtId="0" fontId="15" fillId="2" borderId="18" xfId="2" applyFont="1" applyFill="1" applyBorder="1" applyAlignment="1">
      <alignment horizontal="center" vertical="center" wrapText="1"/>
    </xf>
    <xf numFmtId="43" fontId="0" fillId="0" borderId="20" xfId="0" applyNumberFormat="1" applyBorder="1" applyAlignment="1"/>
    <xf numFmtId="0" fontId="0" fillId="0" borderId="19" xfId="0" applyBorder="1" applyAlignment="1"/>
    <xf numFmtId="4" fontId="0" fillId="0" borderId="20" xfId="0" applyNumberFormat="1" applyBorder="1" applyAlignment="1"/>
    <xf numFmtId="4" fontId="0" fillId="0" borderId="19" xfId="0" applyNumberFormat="1" applyBorder="1" applyAlignment="1"/>
    <xf numFmtId="4" fontId="23" fillId="7" borderId="14" xfId="2" applyNumberFormat="1" applyFont="1" applyFill="1" applyBorder="1"/>
    <xf numFmtId="4" fontId="24" fillId="7" borderId="18" xfId="2" applyNumberFormat="1" applyFont="1" applyFill="1" applyBorder="1"/>
  </cellXfs>
  <cellStyles count="5">
    <cellStyle name="Navadno" xfId="0" builtinId="0"/>
    <cellStyle name="Navadno 2" xfId="2" xr:uid="{00000000-0005-0000-0000-000001000000}"/>
    <cellStyle name="Navadno 2 2" xfId="4" xr:uid="{9F1CBB0D-06D4-403D-8E0F-CA76286623E8}"/>
    <cellStyle name="Navadno 3" xfId="3" xr:uid="{3C7AC6FA-AC81-4B03-AD37-CD6686B36CA7}"/>
    <cellStyle name="Vejica"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5B3D7"/>
      <rgbColor rgb="00FF99CC"/>
      <rgbColor rgb="00CC99FF"/>
      <rgbColor rgb="00FCD5B5"/>
      <rgbColor rgb="003366FF"/>
      <rgbColor rgb="0033CCCC"/>
      <rgbColor rgb="0099CC00"/>
      <rgbColor rgb="00FFCC00"/>
      <rgbColor rgb="00FF9900"/>
      <rgbColor rgb="00FF6600"/>
      <rgbColor rgb="004F81BD"/>
      <rgbColor rgb="00969696"/>
      <rgbColor rgb="00003366"/>
      <rgbColor rgb="00339966"/>
      <rgbColor rgb="00003300"/>
      <rgbColor rgb="00333300"/>
      <rgbColor rgb="00993300"/>
      <rgbColor rgb="00993366"/>
      <rgbColor rgb="00333399"/>
      <rgbColor rgb="00333333"/>
    </indexed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fu.gov.si/davki_in_druge_dajatve/podrocja/prispevki_za_socialno_varnost/osnove_za_placilo_ter_zneski_prispevkov_za_socialno_varnost/"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114300</xdr:colOff>
      <xdr:row>0</xdr:row>
      <xdr:rowOff>137160</xdr:rowOff>
    </xdr:from>
    <xdr:to>
      <xdr:col>15</xdr:col>
      <xdr:colOff>91440</xdr:colOff>
      <xdr:row>7</xdr:row>
      <xdr:rowOff>91440</xdr:rowOff>
    </xdr:to>
    <xdr:sp macro="" textlink="">
      <xdr:nvSpPr>
        <xdr:cNvPr id="2" name="PoljeZBesedilom 1">
          <a:extLst>
            <a:ext uri="{FF2B5EF4-FFF2-40B4-BE49-F238E27FC236}">
              <a16:creationId xmlns:a16="http://schemas.microsoft.com/office/drawing/2014/main" id="{00000000-0008-0000-0000-000002000000}"/>
            </a:ext>
          </a:extLst>
        </xdr:cNvPr>
        <xdr:cNvSpPr txBox="1"/>
      </xdr:nvSpPr>
      <xdr:spPr>
        <a:xfrm>
          <a:off x="7383780" y="137160"/>
          <a:ext cx="4572000" cy="1638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 letu 2020 je v 12 mesecih poslovanja samostojni podjetnik dosegel 6.000 evrov dobička. V letu 2020 je plačeval minimalne prispevke za socialno varnost (skupno: 4.823,76 evrov). Davčno nepriznanih prihodkov in odhodkov ni imel.</a:t>
          </a:r>
        </a:p>
        <a:p>
          <a:r>
            <a:rPr lang="sl-SI" sz="1100"/>
            <a:t>Zavarovalna osnova: (6.000,00 + 4.823,76) – 2.705,94</a:t>
          </a:r>
          <a:r>
            <a:rPr lang="sl-SI" sz="1100" baseline="0"/>
            <a:t> </a:t>
          </a:r>
          <a:r>
            <a:rPr lang="sl-SI" sz="1100"/>
            <a:t>(zmanjšanje 25%) = 8.117,82 / 12 mesecev = 676,49</a:t>
          </a:r>
        </a:p>
        <a:p>
          <a:r>
            <a:rPr lang="sl-SI" sz="1100"/>
            <a:t>Samostojni podjetnik se uvrsti v najnižjo zavarovalno osnovo, tj. 1.113,72, ker je izračunana osnova nižja od minimalne. Zato plačuje minimalne prispevke.</a:t>
          </a:r>
        </a:p>
        <a:p>
          <a:endParaRPr lang="sl-SI" sz="1100"/>
        </a:p>
      </xdr:txBody>
    </xdr:sp>
    <xdr:clientData/>
  </xdr:twoCellAnchor>
  <xdr:twoCellAnchor>
    <xdr:from>
      <xdr:col>4</xdr:col>
      <xdr:colOff>396240</xdr:colOff>
      <xdr:row>3</xdr:row>
      <xdr:rowOff>45720</xdr:rowOff>
    </xdr:from>
    <xdr:to>
      <xdr:col>4</xdr:col>
      <xdr:colOff>396240</xdr:colOff>
      <xdr:row>4</xdr:row>
      <xdr:rowOff>15240</xdr:rowOff>
    </xdr:to>
    <xdr:cxnSp macro="">
      <xdr:nvCxnSpPr>
        <xdr:cNvPr id="4" name="Raven puščični povezovalnik 3">
          <a:extLst>
            <a:ext uri="{FF2B5EF4-FFF2-40B4-BE49-F238E27FC236}">
              <a16:creationId xmlns:a16="http://schemas.microsoft.com/office/drawing/2014/main" id="{00000000-0008-0000-0000-000004000000}"/>
            </a:ext>
          </a:extLst>
        </xdr:cNvPr>
        <xdr:cNvCxnSpPr/>
      </xdr:nvCxnSpPr>
      <xdr:spPr bwMode="auto">
        <a:xfrm>
          <a:off x="5486400" y="678180"/>
          <a:ext cx="0" cy="16002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396240</xdr:colOff>
      <xdr:row>3</xdr:row>
      <xdr:rowOff>45720</xdr:rowOff>
    </xdr:from>
    <xdr:to>
      <xdr:col>7</xdr:col>
      <xdr:colOff>160020</xdr:colOff>
      <xdr:row>3</xdr:row>
      <xdr:rowOff>45720</xdr:rowOff>
    </xdr:to>
    <xdr:cxnSp macro="">
      <xdr:nvCxnSpPr>
        <xdr:cNvPr id="6" name="Raven povezovalnik 5">
          <a:extLst>
            <a:ext uri="{FF2B5EF4-FFF2-40B4-BE49-F238E27FC236}">
              <a16:creationId xmlns:a16="http://schemas.microsoft.com/office/drawing/2014/main" id="{00000000-0008-0000-0000-000006000000}"/>
            </a:ext>
          </a:extLst>
        </xdr:cNvPr>
        <xdr:cNvCxnSpPr/>
      </xdr:nvCxnSpPr>
      <xdr:spPr bwMode="auto">
        <a:xfrm>
          <a:off x="5486400" y="678180"/>
          <a:ext cx="19431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129540</xdr:colOff>
      <xdr:row>8</xdr:row>
      <xdr:rowOff>106680</xdr:rowOff>
    </xdr:from>
    <xdr:to>
      <xdr:col>15</xdr:col>
      <xdr:colOff>99060</xdr:colOff>
      <xdr:row>14</xdr:row>
      <xdr:rowOff>0</xdr:rowOff>
    </xdr:to>
    <xdr:sp macro="" textlink="">
      <xdr:nvSpPr>
        <xdr:cNvPr id="7" name="PoljeZBesedilom 6">
          <a:extLst>
            <a:ext uri="{FF2B5EF4-FFF2-40B4-BE49-F238E27FC236}">
              <a16:creationId xmlns:a16="http://schemas.microsoft.com/office/drawing/2014/main" id="{00000000-0008-0000-0000-000007000000}"/>
            </a:ext>
          </a:extLst>
        </xdr:cNvPr>
        <xdr:cNvSpPr txBox="1"/>
      </xdr:nvSpPr>
      <xdr:spPr>
        <a:xfrm>
          <a:off x="7399020" y="1973580"/>
          <a:ext cx="4564380" cy="9906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Podjetnik je v letu 2020 celo leto obračunaval minimalne prispevke (401,98 evrov mesečno oz. 4.823,76 evrov na letni ravni). V letu 2020 je ustvaril 99.168,13 evrov dobička, in je tako presegel maksimalno mesečno zavarovalno osnovo (6.496,70 evrov), kar pomeni, da je v 2021 obvezan plačevati najvišje možne prispevke.</a:t>
          </a:r>
        </a:p>
      </xdr:txBody>
    </xdr:sp>
    <xdr:clientData/>
  </xdr:twoCellAnchor>
  <xdr:twoCellAnchor>
    <xdr:from>
      <xdr:col>5</xdr:col>
      <xdr:colOff>586740</xdr:colOff>
      <xdr:row>3</xdr:row>
      <xdr:rowOff>60960</xdr:rowOff>
    </xdr:from>
    <xdr:to>
      <xdr:col>5</xdr:col>
      <xdr:colOff>586740</xdr:colOff>
      <xdr:row>4</xdr:row>
      <xdr:rowOff>0</xdr:rowOff>
    </xdr:to>
    <xdr:cxnSp macro="">
      <xdr:nvCxnSpPr>
        <xdr:cNvPr id="9" name="Raven puščični povezovalnik 8">
          <a:extLst>
            <a:ext uri="{FF2B5EF4-FFF2-40B4-BE49-F238E27FC236}">
              <a16:creationId xmlns:a16="http://schemas.microsoft.com/office/drawing/2014/main" id="{00000000-0008-0000-0000-000009000000}"/>
            </a:ext>
          </a:extLst>
        </xdr:cNvPr>
        <xdr:cNvCxnSpPr/>
      </xdr:nvCxnSpPr>
      <xdr:spPr bwMode="auto">
        <a:xfrm>
          <a:off x="6461760" y="693420"/>
          <a:ext cx="0" cy="129540"/>
        </a:xfrm>
        <a:prstGeom prst="straightConnector1">
          <a:avLst/>
        </a:prstGeom>
        <a:ln>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563880</xdr:colOff>
      <xdr:row>3</xdr:row>
      <xdr:rowOff>76200</xdr:rowOff>
    </xdr:from>
    <xdr:to>
      <xdr:col>6</xdr:col>
      <xdr:colOff>464820</xdr:colOff>
      <xdr:row>3</xdr:row>
      <xdr:rowOff>76200</xdr:rowOff>
    </xdr:to>
    <xdr:cxnSp macro="">
      <xdr:nvCxnSpPr>
        <xdr:cNvPr id="11" name="Raven povezovalnik 10">
          <a:extLst>
            <a:ext uri="{FF2B5EF4-FFF2-40B4-BE49-F238E27FC236}">
              <a16:creationId xmlns:a16="http://schemas.microsoft.com/office/drawing/2014/main" id="{00000000-0008-0000-0000-00000B000000}"/>
            </a:ext>
          </a:extLst>
        </xdr:cNvPr>
        <xdr:cNvCxnSpPr/>
      </xdr:nvCxnSpPr>
      <xdr:spPr bwMode="auto">
        <a:xfrm>
          <a:off x="6438900" y="708660"/>
          <a:ext cx="708660" cy="0"/>
        </a:xfrm>
        <a:prstGeom prst="lin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441960</xdr:colOff>
      <xdr:row>3</xdr:row>
      <xdr:rowOff>68580</xdr:rowOff>
    </xdr:from>
    <xdr:to>
      <xdr:col>6</xdr:col>
      <xdr:colOff>441960</xdr:colOff>
      <xdr:row>11</xdr:row>
      <xdr:rowOff>30480</xdr:rowOff>
    </xdr:to>
    <xdr:cxnSp macro="">
      <xdr:nvCxnSpPr>
        <xdr:cNvPr id="13" name="Raven povezovalnik 12">
          <a:extLst>
            <a:ext uri="{FF2B5EF4-FFF2-40B4-BE49-F238E27FC236}">
              <a16:creationId xmlns:a16="http://schemas.microsoft.com/office/drawing/2014/main" id="{00000000-0008-0000-0000-00000D000000}"/>
            </a:ext>
          </a:extLst>
        </xdr:cNvPr>
        <xdr:cNvCxnSpPr/>
      </xdr:nvCxnSpPr>
      <xdr:spPr bwMode="auto">
        <a:xfrm>
          <a:off x="7124700" y="701040"/>
          <a:ext cx="0" cy="1744980"/>
        </a:xfrm>
        <a:prstGeom prst="lin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434340</xdr:colOff>
      <xdr:row>11</xdr:row>
      <xdr:rowOff>45720</xdr:rowOff>
    </xdr:from>
    <xdr:to>
      <xdr:col>7</xdr:col>
      <xdr:colOff>198120</xdr:colOff>
      <xdr:row>11</xdr:row>
      <xdr:rowOff>45720</xdr:rowOff>
    </xdr:to>
    <xdr:cxnSp macro="">
      <xdr:nvCxnSpPr>
        <xdr:cNvPr id="16" name="Raven povezovalnik 15">
          <a:extLst>
            <a:ext uri="{FF2B5EF4-FFF2-40B4-BE49-F238E27FC236}">
              <a16:creationId xmlns:a16="http://schemas.microsoft.com/office/drawing/2014/main" id="{00000000-0008-0000-0000-000010000000}"/>
            </a:ext>
          </a:extLst>
        </xdr:cNvPr>
        <xdr:cNvCxnSpPr/>
      </xdr:nvCxnSpPr>
      <xdr:spPr bwMode="auto">
        <a:xfrm>
          <a:off x="7117080" y="2461260"/>
          <a:ext cx="350520" cy="0"/>
        </a:xfrm>
        <a:prstGeom prst="lin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91440</xdr:colOff>
      <xdr:row>4</xdr:row>
      <xdr:rowOff>128588</xdr:rowOff>
    </xdr:from>
    <xdr:to>
      <xdr:col>17</xdr:col>
      <xdr:colOff>9525</xdr:colOff>
      <xdr:row>4</xdr:row>
      <xdr:rowOff>128588</xdr:rowOff>
    </xdr:to>
    <xdr:cxnSp macro="">
      <xdr:nvCxnSpPr>
        <xdr:cNvPr id="5" name="Raven puščični povezovalnik 4">
          <a:extLst>
            <a:ext uri="{FF2B5EF4-FFF2-40B4-BE49-F238E27FC236}">
              <a16:creationId xmlns:a16="http://schemas.microsoft.com/office/drawing/2014/main" id="{F450F50F-93AA-413E-A593-49C157AE51C1}"/>
            </a:ext>
          </a:extLst>
        </xdr:cNvPr>
        <xdr:cNvCxnSpPr>
          <a:stCxn id="2" idx="3"/>
        </xdr:cNvCxnSpPr>
      </xdr:nvCxnSpPr>
      <xdr:spPr bwMode="auto">
        <a:xfrm>
          <a:off x="11645265" y="976313"/>
          <a:ext cx="1061085" cy="0"/>
        </a:xfrm>
        <a:prstGeom prst="straightConnector1">
          <a:avLst/>
        </a:prstGeom>
        <a:ln>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99060</xdr:colOff>
      <xdr:row>13</xdr:row>
      <xdr:rowOff>91440</xdr:rowOff>
    </xdr:from>
    <xdr:to>
      <xdr:col>16</xdr:col>
      <xdr:colOff>542925</xdr:colOff>
      <xdr:row>13</xdr:row>
      <xdr:rowOff>91440</xdr:rowOff>
    </xdr:to>
    <xdr:cxnSp macro="">
      <xdr:nvCxnSpPr>
        <xdr:cNvPr id="10" name="Raven puščični povezovalnik 9">
          <a:extLst>
            <a:ext uri="{FF2B5EF4-FFF2-40B4-BE49-F238E27FC236}">
              <a16:creationId xmlns:a16="http://schemas.microsoft.com/office/drawing/2014/main" id="{5FB91730-CC4C-46E8-A0C4-48F151BE444D}"/>
            </a:ext>
          </a:extLst>
        </xdr:cNvPr>
        <xdr:cNvCxnSpPr/>
      </xdr:nvCxnSpPr>
      <xdr:spPr bwMode="auto">
        <a:xfrm>
          <a:off x="11652885" y="2958465"/>
          <a:ext cx="1015365" cy="0"/>
        </a:xfrm>
        <a:prstGeom prst="straightConnector1">
          <a:avLst/>
        </a:prstGeom>
        <a:ln>
          <a:headEnd type="none" w="med" len="med"/>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0</xdr:col>
      <xdr:colOff>0</xdr:colOff>
      <xdr:row>32</xdr:row>
      <xdr:rowOff>161925</xdr:rowOff>
    </xdr:from>
    <xdr:to>
      <xdr:col>1</xdr:col>
      <xdr:colOff>38100</xdr:colOff>
      <xdr:row>33</xdr:row>
      <xdr:rowOff>95250</xdr:rowOff>
    </xdr:to>
    <xdr:sp macro="" textlink="">
      <xdr:nvSpPr>
        <xdr:cNvPr id="3" name="PoljeZBesedilom 2">
          <a:extLst>
            <a:ext uri="{FF2B5EF4-FFF2-40B4-BE49-F238E27FC236}">
              <a16:creationId xmlns:a16="http://schemas.microsoft.com/office/drawing/2014/main" id="{7941795A-088F-4C0E-AC06-6CC7353D2770}"/>
            </a:ext>
          </a:extLst>
        </xdr:cNvPr>
        <xdr:cNvSpPr txBox="1"/>
      </xdr:nvSpPr>
      <xdr:spPr>
        <a:xfrm>
          <a:off x="0" y="6657975"/>
          <a:ext cx="2124075" cy="12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l-SI" sz="1100"/>
        </a:p>
      </xdr:txBody>
    </xdr:sp>
    <xdr:clientData/>
  </xdr:twoCellAnchor>
  <xdr:twoCellAnchor>
    <xdr:from>
      <xdr:col>0</xdr:col>
      <xdr:colOff>19051</xdr:colOff>
      <xdr:row>31</xdr:row>
      <xdr:rowOff>0</xdr:rowOff>
    </xdr:from>
    <xdr:to>
      <xdr:col>3</xdr:col>
      <xdr:colOff>276226</xdr:colOff>
      <xdr:row>32</xdr:row>
      <xdr:rowOff>104775</xdr:rowOff>
    </xdr:to>
    <xdr:sp macro="" textlink="">
      <xdr:nvSpPr>
        <xdr:cNvPr id="8" name="PoljeZBesedilom 7">
          <a:hlinkClick xmlns:r="http://schemas.openxmlformats.org/officeDocument/2006/relationships" r:id="rId1"/>
          <a:extLst>
            <a:ext uri="{FF2B5EF4-FFF2-40B4-BE49-F238E27FC236}">
              <a16:creationId xmlns:a16="http://schemas.microsoft.com/office/drawing/2014/main" id="{0CAB1AE9-7F3F-44A4-BF7E-3B057BE87C35}"/>
            </a:ext>
          </a:extLst>
        </xdr:cNvPr>
        <xdr:cNvSpPr txBox="1"/>
      </xdr:nvSpPr>
      <xdr:spPr>
        <a:xfrm>
          <a:off x="19051" y="6305550"/>
          <a:ext cx="4476750" cy="2952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Osnove</a:t>
          </a:r>
          <a:r>
            <a:rPr lang="sl-SI" sz="1100" baseline="0"/>
            <a:t> za plačilo ter zneski prispevkov za socialno varnost (kliknite tukaj)</a:t>
          </a:r>
          <a:endParaRPr lang="sl-SI" sz="1100"/>
        </a:p>
      </xdr:txBody>
    </xdr:sp>
    <xdr:clientData/>
  </xdr:twoCellAnchor>
  <xdr:twoCellAnchor editAs="oneCell">
    <xdr:from>
      <xdr:col>0</xdr:col>
      <xdr:colOff>76200</xdr:colOff>
      <xdr:row>22</xdr:row>
      <xdr:rowOff>95250</xdr:rowOff>
    </xdr:from>
    <xdr:to>
      <xdr:col>10</xdr:col>
      <xdr:colOff>160827</xdr:colOff>
      <xdr:row>30</xdr:row>
      <xdr:rowOff>104585</xdr:rowOff>
    </xdr:to>
    <xdr:pic>
      <xdr:nvPicPr>
        <xdr:cNvPr id="17" name="Slika 16">
          <a:extLst>
            <a:ext uri="{FF2B5EF4-FFF2-40B4-BE49-F238E27FC236}">
              <a16:creationId xmlns:a16="http://schemas.microsoft.com/office/drawing/2014/main" id="{61B774FD-A357-4B05-B19E-8013F973DE25}"/>
            </a:ext>
          </a:extLst>
        </xdr:cNvPr>
        <xdr:cNvPicPr>
          <a:picLocks noChangeAspect="1"/>
        </xdr:cNvPicPr>
      </xdr:nvPicPr>
      <xdr:blipFill>
        <a:blip xmlns:r="http://schemas.openxmlformats.org/officeDocument/2006/relationships" r:embed="rId2"/>
        <a:stretch>
          <a:fillRect/>
        </a:stretch>
      </xdr:blipFill>
      <xdr:spPr>
        <a:xfrm>
          <a:off x="76200" y="4695825"/>
          <a:ext cx="8780952" cy="1523810"/>
        </a:xfrm>
        <a:prstGeom prst="rect">
          <a:avLst/>
        </a:prstGeom>
      </xdr:spPr>
    </xdr:pic>
    <xdr:clientData/>
  </xdr:twoCellAnchor>
  <xdr:twoCellAnchor editAs="oneCell">
    <xdr:from>
      <xdr:col>0</xdr:col>
      <xdr:colOff>409575</xdr:colOff>
      <xdr:row>34</xdr:row>
      <xdr:rowOff>85725</xdr:rowOff>
    </xdr:from>
    <xdr:to>
      <xdr:col>11</xdr:col>
      <xdr:colOff>194328</xdr:colOff>
      <xdr:row>64</xdr:row>
      <xdr:rowOff>158889</xdr:rowOff>
    </xdr:to>
    <xdr:pic>
      <xdr:nvPicPr>
        <xdr:cNvPr id="19" name="Slika 18">
          <a:extLst>
            <a:ext uri="{FF2B5EF4-FFF2-40B4-BE49-F238E27FC236}">
              <a16:creationId xmlns:a16="http://schemas.microsoft.com/office/drawing/2014/main" id="{E3A2B2D7-3055-4C29-AE07-B01379F7EA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9575" y="6962775"/>
          <a:ext cx="9052578" cy="57881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712470</xdr:colOff>
      <xdr:row>1</xdr:row>
      <xdr:rowOff>129539</xdr:rowOff>
    </xdr:from>
    <xdr:to>
      <xdr:col>13</xdr:col>
      <xdr:colOff>335280</xdr:colOff>
      <xdr:row>7</xdr:row>
      <xdr:rowOff>19050</xdr:rowOff>
    </xdr:to>
    <xdr:sp macro="" textlink="">
      <xdr:nvSpPr>
        <xdr:cNvPr id="2" name="PoljeZBesedilom 1">
          <a:extLst>
            <a:ext uri="{FF2B5EF4-FFF2-40B4-BE49-F238E27FC236}">
              <a16:creationId xmlns:a16="http://schemas.microsoft.com/office/drawing/2014/main" id="{00000000-0008-0000-0200-000002000000}"/>
            </a:ext>
          </a:extLst>
        </xdr:cNvPr>
        <xdr:cNvSpPr txBox="1"/>
      </xdr:nvSpPr>
      <xdr:spPr>
        <a:xfrm>
          <a:off x="9218295" y="320039"/>
          <a:ext cx="6652260" cy="103251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0" i="0">
              <a:solidFill>
                <a:schemeClr val="dk1"/>
              </a:solidFill>
              <a:effectLst/>
              <a:latin typeface="+mn-lt"/>
              <a:ea typeface="+mn-ea"/>
              <a:cs typeface="+mn-cs"/>
            </a:rPr>
            <a:t>Podjetnik je v letu 2020 v 12 mesecih poslovanja ustvaril 20.000 evrov dobička. V letu 2020 je plačeval prispevke v višini 401,98 evrov mesečno (skupaj: 4.823,76)</a:t>
          </a:r>
        </a:p>
        <a:p>
          <a:r>
            <a:rPr lang="sl-SI" sz="1100" b="0" i="0">
              <a:solidFill>
                <a:schemeClr val="dk1"/>
              </a:solidFill>
              <a:effectLst/>
              <a:latin typeface="+mn-lt"/>
              <a:ea typeface="+mn-ea"/>
              <a:cs typeface="+mn-cs"/>
            </a:rPr>
            <a:t>Davčno nepriznanih prihodkov in odhodkov ni imel.</a:t>
          </a:r>
        </a:p>
        <a:p>
          <a:r>
            <a:rPr lang="sl-SI" sz="1100" b="0" i="0">
              <a:solidFill>
                <a:schemeClr val="dk1"/>
              </a:solidFill>
              <a:effectLst/>
              <a:latin typeface="+mn-lt"/>
              <a:ea typeface="+mn-ea"/>
              <a:cs typeface="+mn-cs"/>
            </a:rPr>
            <a:t>Zavarovalna osnova: (20.000 + 4.823,76) – 18.617,82 (zmanjšanje 25%) = 18.617,82 / 12 mesecev = 1.551,49 </a:t>
          </a:r>
        </a:p>
        <a:p>
          <a:r>
            <a:rPr lang="sl-SI" sz="1100" b="0" i="0">
              <a:solidFill>
                <a:schemeClr val="dk1"/>
              </a:solidFill>
              <a:effectLst/>
              <a:latin typeface="+mn-lt"/>
              <a:ea typeface="+mn-ea"/>
              <a:cs typeface="+mn-cs"/>
            </a:rPr>
            <a:t>Samostojni podjetnik plačuje 38,2% od zavarovane osnove.</a:t>
          </a:r>
        </a:p>
        <a:p>
          <a:endParaRPr lang="sl-SI" sz="1100"/>
        </a:p>
      </xdr:txBody>
    </xdr:sp>
    <xdr:clientData/>
  </xdr:twoCellAnchor>
  <xdr:twoCellAnchor editAs="oneCell">
    <xdr:from>
      <xdr:col>0</xdr:col>
      <xdr:colOff>104775</xdr:colOff>
      <xdr:row>26</xdr:row>
      <xdr:rowOff>0</xdr:rowOff>
    </xdr:from>
    <xdr:to>
      <xdr:col>6</xdr:col>
      <xdr:colOff>379902</xdr:colOff>
      <xdr:row>33</xdr:row>
      <xdr:rowOff>190310</xdr:rowOff>
    </xdr:to>
    <xdr:pic>
      <xdr:nvPicPr>
        <xdr:cNvPr id="4" name="Slika 3">
          <a:extLst>
            <a:ext uri="{FF2B5EF4-FFF2-40B4-BE49-F238E27FC236}">
              <a16:creationId xmlns:a16="http://schemas.microsoft.com/office/drawing/2014/main" id="{C56A2758-3A51-4730-82F8-CA34D0843FD5}"/>
            </a:ext>
          </a:extLst>
        </xdr:cNvPr>
        <xdr:cNvPicPr>
          <a:picLocks noChangeAspect="1"/>
        </xdr:cNvPicPr>
      </xdr:nvPicPr>
      <xdr:blipFill>
        <a:blip xmlns:r="http://schemas.openxmlformats.org/officeDocument/2006/relationships" r:embed="rId1"/>
        <a:stretch>
          <a:fillRect/>
        </a:stretch>
      </xdr:blipFill>
      <xdr:spPr>
        <a:xfrm>
          <a:off x="104775" y="4953000"/>
          <a:ext cx="8780952" cy="15238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441960</xdr:colOff>
      <xdr:row>1</xdr:row>
      <xdr:rowOff>15240</xdr:rowOff>
    </xdr:from>
    <xdr:to>
      <xdr:col>14</xdr:col>
      <xdr:colOff>198120</xdr:colOff>
      <xdr:row>6</xdr:row>
      <xdr:rowOff>137160</xdr:rowOff>
    </xdr:to>
    <xdr:sp macro="" textlink="">
      <xdr:nvSpPr>
        <xdr:cNvPr id="3" name="PoljeZBesedilom 2">
          <a:extLst>
            <a:ext uri="{FF2B5EF4-FFF2-40B4-BE49-F238E27FC236}">
              <a16:creationId xmlns:a16="http://schemas.microsoft.com/office/drawing/2014/main" id="{00000000-0008-0000-0300-000003000000}"/>
            </a:ext>
          </a:extLst>
        </xdr:cNvPr>
        <xdr:cNvSpPr txBox="1"/>
      </xdr:nvSpPr>
      <xdr:spPr>
        <a:xfrm>
          <a:off x="8336280" y="198120"/>
          <a:ext cx="5242560" cy="1257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0" i="0">
              <a:solidFill>
                <a:schemeClr val="dk1"/>
              </a:solidFill>
              <a:effectLst/>
              <a:latin typeface="+mn-lt"/>
              <a:ea typeface="+mn-ea"/>
              <a:cs typeface="+mn-cs"/>
            </a:rPr>
            <a:t>Podjetnik je registriral s.p. 5. 2. 2021. Podjetnik tako še nima podatkov o dobičku in izračunanih prispevkih, zato na začetku svojega poslovanja plačuje minimalne prispevke, pri čemer mu je prvo leto </a:t>
          </a:r>
          <a:r>
            <a:rPr lang="sl-SI" sz="1100" b="1" i="0" u="sng">
              <a:solidFill>
                <a:schemeClr val="dk1"/>
              </a:solidFill>
              <a:effectLst/>
              <a:latin typeface="+mn-lt"/>
              <a:ea typeface="+mn-ea"/>
              <a:cs typeface="+mn-cs"/>
            </a:rPr>
            <a:t>oproščeno</a:t>
          </a:r>
          <a:r>
            <a:rPr lang="sl-SI" sz="1100" b="0" i="0">
              <a:solidFill>
                <a:schemeClr val="dk1"/>
              </a:solidFill>
              <a:effectLst/>
              <a:latin typeface="+mn-lt"/>
              <a:ea typeface="+mn-ea"/>
              <a:cs typeface="+mn-cs"/>
            </a:rPr>
            <a:t> </a:t>
          </a:r>
          <a:r>
            <a:rPr lang="sl-SI" sz="1100" b="0" i="0" u="none">
              <a:solidFill>
                <a:schemeClr val="dk1"/>
              </a:solidFill>
              <a:effectLst/>
              <a:latin typeface="+mn-lt"/>
              <a:ea typeface="+mn-ea"/>
              <a:cs typeface="+mn-cs"/>
            </a:rPr>
            <a:t>plačevanje </a:t>
          </a:r>
          <a:r>
            <a:rPr lang="sl-SI" sz="1100" b="1" i="0" u="sng">
              <a:solidFill>
                <a:schemeClr val="dk1"/>
              </a:solidFill>
              <a:effectLst/>
              <a:latin typeface="+mn-lt"/>
              <a:ea typeface="+mn-ea"/>
              <a:cs typeface="+mn-cs"/>
            </a:rPr>
            <a:t>polovice prispevkov za pokojninsko in invalidsko zavarovanje</a:t>
          </a:r>
          <a:r>
            <a:rPr lang="sl-SI" sz="1100" b="0" i="0">
              <a:solidFill>
                <a:schemeClr val="dk1"/>
              </a:solidFill>
              <a:effectLst/>
              <a:latin typeface="+mn-lt"/>
              <a:ea typeface="+mn-ea"/>
              <a:cs typeface="+mn-cs"/>
            </a:rPr>
            <a:t>. Zavarovalna osnova za leto 2021 v tem primeru znaša 60 % zadnje znane povprečne letne plače, tj. 1.052,30.</a:t>
          </a:r>
          <a:endParaRPr lang="sl-SI" sz="1100"/>
        </a:p>
      </xdr:txBody>
    </xdr:sp>
    <xdr:clientData/>
  </xdr:twoCellAnchor>
  <xdr:twoCellAnchor editAs="oneCell">
    <xdr:from>
      <xdr:col>0</xdr:col>
      <xdr:colOff>66675</xdr:colOff>
      <xdr:row>20</xdr:row>
      <xdr:rowOff>0</xdr:rowOff>
    </xdr:from>
    <xdr:to>
      <xdr:col>6</xdr:col>
      <xdr:colOff>579927</xdr:colOff>
      <xdr:row>27</xdr:row>
      <xdr:rowOff>190310</xdr:rowOff>
    </xdr:to>
    <xdr:pic>
      <xdr:nvPicPr>
        <xdr:cNvPr id="5" name="Slika 4">
          <a:extLst>
            <a:ext uri="{FF2B5EF4-FFF2-40B4-BE49-F238E27FC236}">
              <a16:creationId xmlns:a16="http://schemas.microsoft.com/office/drawing/2014/main" id="{081A771A-056C-49E5-8097-87F1A67C7F49}"/>
            </a:ext>
          </a:extLst>
        </xdr:cNvPr>
        <xdr:cNvPicPr>
          <a:picLocks noChangeAspect="1"/>
        </xdr:cNvPicPr>
      </xdr:nvPicPr>
      <xdr:blipFill>
        <a:blip xmlns:r="http://schemas.openxmlformats.org/officeDocument/2006/relationships" r:embed="rId1"/>
        <a:stretch>
          <a:fillRect/>
        </a:stretch>
      </xdr:blipFill>
      <xdr:spPr>
        <a:xfrm>
          <a:off x="66675" y="4029075"/>
          <a:ext cx="8780952" cy="15238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541020</xdr:colOff>
      <xdr:row>3</xdr:row>
      <xdr:rowOff>140970</xdr:rowOff>
    </xdr:from>
    <xdr:to>
      <xdr:col>11</xdr:col>
      <xdr:colOff>1082040</xdr:colOff>
      <xdr:row>13</xdr:row>
      <xdr:rowOff>26670</xdr:rowOff>
    </xdr:to>
    <xdr:sp macro="" textlink="">
      <xdr:nvSpPr>
        <xdr:cNvPr id="2" name="PoljeZBesedilom 1">
          <a:extLst>
            <a:ext uri="{FF2B5EF4-FFF2-40B4-BE49-F238E27FC236}">
              <a16:creationId xmlns:a16="http://schemas.microsoft.com/office/drawing/2014/main" id="{00000000-0008-0000-0400-000002000000}"/>
            </a:ext>
          </a:extLst>
        </xdr:cNvPr>
        <xdr:cNvSpPr txBox="1"/>
      </xdr:nvSpPr>
      <xdr:spPr>
        <a:xfrm>
          <a:off x="8808720" y="712470"/>
          <a:ext cx="6170295" cy="1781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0" i="0">
              <a:solidFill>
                <a:schemeClr val="dk1"/>
              </a:solidFill>
              <a:effectLst/>
              <a:latin typeface="+mn-lt"/>
              <a:ea typeface="+mn-ea"/>
              <a:cs typeface="+mn-cs"/>
            </a:rPr>
            <a:t>Podjetnik je prvič registriral s.p. na dan 1.7.2020. V letu 2020 je v šestih mesecih poslovanja dosegel 15.000 evrov dobička. V letu 2020 je plačal prispevke za socialno varnost v višini 2.411,88 EUR. Davčno nepriznanih prihodkov in odhodkov ni imel.</a:t>
          </a:r>
        </a:p>
        <a:p>
          <a:r>
            <a:rPr lang="sl-SI" sz="1100" b="0" i="0">
              <a:solidFill>
                <a:schemeClr val="dk1"/>
              </a:solidFill>
              <a:effectLst/>
              <a:latin typeface="+mn-lt"/>
              <a:ea typeface="+mn-ea"/>
              <a:cs typeface="+mn-cs"/>
            </a:rPr>
            <a:t>Zavarovalna osnova: (30.000 + 2.411,88) – 8.102,97 (zmanjšanje 25%) = 24.308,91 / 12 mesecev = 2.025,74 EUR.</a:t>
          </a:r>
        </a:p>
        <a:p>
          <a:r>
            <a:rPr lang="sl-SI" sz="1100" b="0" i="0">
              <a:solidFill>
                <a:schemeClr val="dk1"/>
              </a:solidFill>
              <a:effectLst/>
              <a:latin typeface="+mn-lt"/>
              <a:ea typeface="+mn-ea"/>
              <a:cs typeface="+mn-cs"/>
            </a:rPr>
            <a:t>Zavarovalna osnova podjetnika v letu 2021 je 2.025,74 evra. Od tega plača 38,2% prispevkov (hkrati upošteva ugodnost po 410/14 ZPIZ-2 = 50 % “</a:t>
          </a:r>
          <a:r>
            <a:rPr lang="sl-SI" sz="1100" b="1" i="0" u="sng">
              <a:solidFill>
                <a:schemeClr val="dk1"/>
              </a:solidFill>
              <a:effectLst/>
              <a:latin typeface="+mn-lt"/>
              <a:ea typeface="+mn-ea"/>
              <a:cs typeface="+mn-cs"/>
            </a:rPr>
            <a:t>popust na PIZ prispevke</a:t>
          </a:r>
          <a:r>
            <a:rPr lang="sl-SI" sz="1100" b="0" i="0">
              <a:solidFill>
                <a:schemeClr val="dk1"/>
              </a:solidFill>
              <a:effectLst/>
              <a:latin typeface="+mn-lt"/>
              <a:ea typeface="+mn-ea"/>
              <a:cs typeface="+mn-cs"/>
            </a:rPr>
            <a:t>)</a:t>
          </a:r>
        </a:p>
      </xdr:txBody>
    </xdr:sp>
    <xdr:clientData/>
  </xdr:twoCellAnchor>
  <xdr:twoCellAnchor>
    <xdr:from>
      <xdr:col>7</xdr:col>
      <xdr:colOff>102870</xdr:colOff>
      <xdr:row>29</xdr:row>
      <xdr:rowOff>152400</xdr:rowOff>
    </xdr:from>
    <xdr:to>
      <xdr:col>12</xdr:col>
      <xdr:colOff>51435</xdr:colOff>
      <xdr:row>39</xdr:row>
      <xdr:rowOff>57150</xdr:rowOff>
    </xdr:to>
    <xdr:sp macro="" textlink="">
      <xdr:nvSpPr>
        <xdr:cNvPr id="3" name="PoljeZBesedilom 2">
          <a:extLst>
            <a:ext uri="{FF2B5EF4-FFF2-40B4-BE49-F238E27FC236}">
              <a16:creationId xmlns:a16="http://schemas.microsoft.com/office/drawing/2014/main" id="{00000000-0008-0000-0400-000003000000}"/>
            </a:ext>
          </a:extLst>
        </xdr:cNvPr>
        <xdr:cNvSpPr txBox="1"/>
      </xdr:nvSpPr>
      <xdr:spPr>
        <a:xfrm>
          <a:off x="8961120" y="5667375"/>
          <a:ext cx="616839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Vsem samostojnim podjetnikom, ki so s poslovanjem začeli sredi leta, se dobiček preračuna na letno raven. Preračun se opravi na način:</a:t>
          </a:r>
        </a:p>
        <a:p>
          <a:r>
            <a:rPr lang="sl-SI" sz="1100"/>
            <a:t>DI = (Dn / n) x 12</a:t>
          </a:r>
        </a:p>
        <a:p>
          <a:r>
            <a:rPr lang="sl-SI" sz="1100"/>
            <a:t>DI = dobiček preračunan na letno raven</a:t>
          </a:r>
        </a:p>
        <a:p>
          <a:r>
            <a:rPr lang="sl-SI" sz="1100"/>
            <a:t>Dn = dobiček po obračunu akontacije dohodnine oziroma dohodnino od dohodka iz dejavnosti</a:t>
          </a:r>
        </a:p>
        <a:p>
          <a:r>
            <a:rPr lang="sl-SI" sz="1100"/>
            <a:t>Določitev dobička zavarovancev pri katerih se obračun akontacije dohodnine oziroma dohodnino od dohodka iz dejavnosti se ne nanaša na celotno davčno obdobje. Pri določanju števila mesecev, na katere se dobiček nanaša (n), je pomembno koliko dni je v prvem mesecu poslovanja. Če je več kot 15 dni, se prvi mesec upošteva, sicer ne.</a:t>
          </a:r>
        </a:p>
        <a:p>
          <a:endParaRPr lang="sl-SI" sz="1100"/>
        </a:p>
      </xdr:txBody>
    </xdr:sp>
    <xdr:clientData/>
  </xdr:twoCellAnchor>
  <xdr:twoCellAnchor editAs="oneCell">
    <xdr:from>
      <xdr:col>0</xdr:col>
      <xdr:colOff>76200</xdr:colOff>
      <xdr:row>27</xdr:row>
      <xdr:rowOff>47625</xdr:rowOff>
    </xdr:from>
    <xdr:to>
      <xdr:col>6</xdr:col>
      <xdr:colOff>589452</xdr:colOff>
      <xdr:row>35</xdr:row>
      <xdr:rowOff>47435</xdr:rowOff>
    </xdr:to>
    <xdr:pic>
      <xdr:nvPicPr>
        <xdr:cNvPr id="5" name="Slika 4">
          <a:extLst>
            <a:ext uri="{FF2B5EF4-FFF2-40B4-BE49-F238E27FC236}">
              <a16:creationId xmlns:a16="http://schemas.microsoft.com/office/drawing/2014/main" id="{B276AA63-F356-4604-954C-DCA5379D3D51}"/>
            </a:ext>
          </a:extLst>
        </xdr:cNvPr>
        <xdr:cNvPicPr>
          <a:picLocks noChangeAspect="1"/>
        </xdr:cNvPicPr>
      </xdr:nvPicPr>
      <xdr:blipFill>
        <a:blip xmlns:r="http://schemas.openxmlformats.org/officeDocument/2006/relationships" r:embed="rId1"/>
        <a:stretch>
          <a:fillRect/>
        </a:stretch>
      </xdr:blipFill>
      <xdr:spPr>
        <a:xfrm>
          <a:off x="76200" y="5181600"/>
          <a:ext cx="8780952" cy="1523810"/>
        </a:xfrm>
        <a:prstGeom prst="rect">
          <a:avLst/>
        </a:prstGeom>
      </xdr:spPr>
    </xdr:pic>
    <xdr:clientData/>
  </xdr:twoCellAnchor>
  <xdr:twoCellAnchor>
    <xdr:from>
      <xdr:col>7</xdr:col>
      <xdr:colOff>161924</xdr:colOff>
      <xdr:row>40</xdr:row>
      <xdr:rowOff>0</xdr:rowOff>
    </xdr:from>
    <xdr:to>
      <xdr:col>11</xdr:col>
      <xdr:colOff>1133474</xdr:colOff>
      <xdr:row>47</xdr:row>
      <xdr:rowOff>57150</xdr:rowOff>
    </xdr:to>
    <xdr:sp macro="" textlink="">
      <xdr:nvSpPr>
        <xdr:cNvPr id="6" name="PoljeZBesedilom 5">
          <a:extLst>
            <a:ext uri="{FF2B5EF4-FFF2-40B4-BE49-F238E27FC236}">
              <a16:creationId xmlns:a16="http://schemas.microsoft.com/office/drawing/2014/main" id="{681FC057-1BDD-4BA8-93D3-B7FA66003815}"/>
            </a:ext>
          </a:extLst>
        </xdr:cNvPr>
        <xdr:cNvSpPr txBox="1"/>
      </xdr:nvSpPr>
      <xdr:spPr>
        <a:xfrm>
          <a:off x="9020174" y="7610475"/>
          <a:ext cx="6010275"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           Dn * 12                 </a:t>
          </a:r>
          <a:r>
            <a:rPr lang="sl-SI" sz="1100">
              <a:solidFill>
                <a:srgbClr val="FF0000"/>
              </a:solidFill>
            </a:rPr>
            <a:t>15.000</a:t>
          </a:r>
          <a:r>
            <a:rPr lang="sl-SI" sz="1100"/>
            <a:t>   * 12     </a:t>
          </a:r>
        </a:p>
        <a:p>
          <a:r>
            <a:rPr lang="sl-SI" sz="1100"/>
            <a:t>Dl</a:t>
          </a:r>
          <a:r>
            <a:rPr lang="sl-SI" sz="1100" baseline="0"/>
            <a:t> =                             =                               =  </a:t>
          </a:r>
          <a:r>
            <a:rPr lang="sl-SI" sz="1100" baseline="0">
              <a:solidFill>
                <a:srgbClr val="FF0000"/>
              </a:solidFill>
            </a:rPr>
            <a:t>2.500 * </a:t>
          </a:r>
          <a:r>
            <a:rPr lang="sl-SI" sz="1100" baseline="0">
              <a:solidFill>
                <a:sysClr val="windowText" lastClr="000000"/>
              </a:solidFill>
            </a:rPr>
            <a:t>12 = 30.000 EUR (dobiček preračunan na letno raven)</a:t>
          </a:r>
        </a:p>
        <a:p>
          <a:r>
            <a:rPr lang="sl-SI" sz="1100" baseline="0"/>
            <a:t>                n                                 </a:t>
          </a:r>
          <a:r>
            <a:rPr lang="sl-SI" sz="1100" baseline="0">
              <a:solidFill>
                <a:srgbClr val="FF0000"/>
              </a:solidFill>
            </a:rPr>
            <a:t>6</a:t>
          </a:r>
        </a:p>
        <a:p>
          <a:r>
            <a:rPr lang="sl-SI" sz="1100" baseline="0"/>
            <a:t>Dl = dobiček preračunan na letno raven</a:t>
          </a:r>
        </a:p>
        <a:p>
          <a:r>
            <a:rPr lang="sl-SI" sz="1100" baseline="0"/>
            <a:t>Dn = dobiček po obračunu akontacije dohodnine oz. dohodnina od dohodka iz dejavnosti</a:t>
          </a:r>
        </a:p>
        <a:p>
          <a:r>
            <a:rPr lang="sl-SI" sz="1100" baseline="0"/>
            <a:t>n = število mesecev, na katere se dobiček nanaša</a:t>
          </a:r>
        </a:p>
        <a:p>
          <a:r>
            <a:rPr lang="sl-SI" sz="1100" baseline="0">
              <a:solidFill>
                <a:srgbClr val="FF0000"/>
              </a:solidFill>
            </a:rPr>
            <a:t>rdeča barva pomeni mesečni dobiček</a:t>
          </a:r>
          <a:endParaRPr lang="sl-SI" sz="1100">
            <a:solidFill>
              <a:srgbClr val="FF0000"/>
            </a:solidFill>
          </a:endParaRPr>
        </a:p>
      </xdr:txBody>
    </xdr:sp>
    <xdr:clientData/>
  </xdr:twoCellAnchor>
  <xdr:twoCellAnchor>
    <xdr:from>
      <xdr:col>7</xdr:col>
      <xdr:colOff>581025</xdr:colOff>
      <xdr:row>41</xdr:row>
      <xdr:rowOff>104775</xdr:rowOff>
    </xdr:from>
    <xdr:to>
      <xdr:col>8</xdr:col>
      <xdr:colOff>1685925</xdr:colOff>
      <xdr:row>41</xdr:row>
      <xdr:rowOff>104775</xdr:rowOff>
    </xdr:to>
    <xdr:grpSp>
      <xdr:nvGrpSpPr>
        <xdr:cNvPr id="11" name="Skupina 10">
          <a:extLst>
            <a:ext uri="{FF2B5EF4-FFF2-40B4-BE49-F238E27FC236}">
              <a16:creationId xmlns:a16="http://schemas.microsoft.com/office/drawing/2014/main" id="{33E99795-A374-428F-AA46-1BFB026F76CB}"/>
            </a:ext>
          </a:extLst>
        </xdr:cNvPr>
        <xdr:cNvGrpSpPr/>
      </xdr:nvGrpSpPr>
      <xdr:grpSpPr>
        <a:xfrm>
          <a:off x="9439275" y="7905750"/>
          <a:ext cx="1714500" cy="0"/>
          <a:chOff x="9582150" y="8162925"/>
          <a:chExt cx="1714500" cy="0"/>
        </a:xfrm>
      </xdr:grpSpPr>
      <xdr:cxnSp macro="">
        <xdr:nvCxnSpPr>
          <xdr:cNvPr id="8" name="Raven povezovalnik 7">
            <a:extLst>
              <a:ext uri="{FF2B5EF4-FFF2-40B4-BE49-F238E27FC236}">
                <a16:creationId xmlns:a16="http://schemas.microsoft.com/office/drawing/2014/main" id="{CB5E77FF-0F6D-41CF-B506-CDE002453F72}"/>
              </a:ext>
            </a:extLst>
          </xdr:cNvPr>
          <xdr:cNvCxnSpPr/>
        </xdr:nvCxnSpPr>
        <xdr:spPr bwMode="auto">
          <a:xfrm>
            <a:off x="9582150" y="8162925"/>
            <a:ext cx="7143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 name="Raven povezovalnik 8">
            <a:extLst>
              <a:ext uri="{FF2B5EF4-FFF2-40B4-BE49-F238E27FC236}">
                <a16:creationId xmlns:a16="http://schemas.microsoft.com/office/drawing/2014/main" id="{D7073596-6876-43C6-8241-4751B1DDE23D}"/>
              </a:ext>
            </a:extLst>
          </xdr:cNvPr>
          <xdr:cNvCxnSpPr/>
        </xdr:nvCxnSpPr>
        <xdr:spPr bwMode="auto">
          <a:xfrm>
            <a:off x="10582275" y="8162925"/>
            <a:ext cx="7143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8"/>
  <sheetViews>
    <sheetView tabSelected="1" zoomScaleNormal="100" workbookViewId="0">
      <selection activeCell="L31" sqref="L31"/>
    </sheetView>
  </sheetViews>
  <sheetFormatPr defaultColWidth="8.5703125" defaultRowHeight="15" x14ac:dyDescent="0.25"/>
  <cols>
    <col min="1" max="1" width="31.28515625" customWidth="1"/>
    <col min="2" max="2" width="10.28515625" customWidth="1"/>
    <col min="3" max="3" width="21.7109375" customWidth="1"/>
    <col min="4" max="4" width="11.140625" customWidth="1"/>
    <col min="5" max="5" width="11.42578125" customWidth="1"/>
    <col min="6" max="6" width="11.7109375" customWidth="1"/>
    <col min="9" max="9" width="11.140625" customWidth="1"/>
    <col min="10" max="10" width="4.5703125" customWidth="1"/>
    <col min="18" max="18" width="5" customWidth="1"/>
    <col min="19" max="19" width="38" customWidth="1"/>
    <col min="21" max="21" width="10.85546875" bestFit="1" customWidth="1"/>
  </cols>
  <sheetData>
    <row r="1" spans="1:22" x14ac:dyDescent="0.25">
      <c r="A1" s="65" t="s">
        <v>70</v>
      </c>
      <c r="B1" s="65"/>
      <c r="C1" s="65"/>
      <c r="D1" s="65"/>
      <c r="E1" s="65"/>
      <c r="R1" s="107" t="s">
        <v>94</v>
      </c>
      <c r="S1" s="107"/>
      <c r="T1" s="107"/>
      <c r="U1" s="107"/>
      <c r="V1" s="107"/>
    </row>
    <row r="3" spans="1:22" ht="21" customHeight="1" x14ac:dyDescent="0.25">
      <c r="A3" s="141" t="s">
        <v>103</v>
      </c>
      <c r="B3" s="141"/>
      <c r="C3" s="141"/>
      <c r="D3" s="141"/>
      <c r="E3" s="141"/>
      <c r="F3" s="141"/>
      <c r="G3" s="1"/>
      <c r="H3" s="1"/>
      <c r="I3" s="1"/>
      <c r="J3" s="2"/>
      <c r="R3" s="68">
        <v>1</v>
      </c>
      <c r="S3" s="68" t="s">
        <v>108</v>
      </c>
      <c r="T3" s="109"/>
      <c r="U3" s="109"/>
    </row>
    <row r="4" spans="1:22" ht="15.75" thickBot="1" x14ac:dyDescent="0.3">
      <c r="A4" s="3"/>
      <c r="B4" s="3"/>
      <c r="C4" s="3"/>
      <c r="D4" s="3"/>
      <c r="E4" s="3"/>
      <c r="F4" s="3"/>
      <c r="G4" s="3"/>
      <c r="H4" s="3"/>
      <c r="I4" s="3"/>
      <c r="J4" s="3"/>
      <c r="R4" s="68">
        <v>2</v>
      </c>
      <c r="S4" s="115" t="s">
        <v>111</v>
      </c>
      <c r="T4" s="116">
        <v>0.6</v>
      </c>
      <c r="U4" s="117"/>
    </row>
    <row r="5" spans="1:22" ht="15.75" customHeight="1" thickBot="1" x14ac:dyDescent="0.3">
      <c r="A5" s="142"/>
      <c r="B5" s="4"/>
      <c r="C5" s="143" t="s">
        <v>2</v>
      </c>
      <c r="D5" s="143" t="s">
        <v>3</v>
      </c>
      <c r="E5" s="5" t="s">
        <v>74</v>
      </c>
      <c r="F5" s="6" t="s">
        <v>5</v>
      </c>
      <c r="G5" s="7"/>
      <c r="H5" s="1"/>
      <c r="I5" s="8"/>
      <c r="J5" s="8"/>
      <c r="R5" s="68">
        <v>3</v>
      </c>
      <c r="S5" s="68" t="s">
        <v>93</v>
      </c>
      <c r="T5" s="68"/>
      <c r="U5" s="109"/>
    </row>
    <row r="6" spans="1:22" ht="15.75" thickBot="1" x14ac:dyDescent="0.3">
      <c r="A6" s="142"/>
      <c r="B6" s="9"/>
      <c r="C6" s="143"/>
      <c r="D6" s="143"/>
      <c r="E6" s="10">
        <v>1052.3</v>
      </c>
      <c r="F6" s="10">
        <v>6138.44</v>
      </c>
      <c r="G6" s="11"/>
      <c r="H6" s="1"/>
      <c r="R6" s="119" t="s">
        <v>57</v>
      </c>
      <c r="S6" s="68" t="s">
        <v>77</v>
      </c>
      <c r="T6" s="68"/>
      <c r="U6" s="109"/>
    </row>
    <row r="7" spans="1:22" ht="37.5" customHeight="1" thickBot="1" x14ac:dyDescent="0.3">
      <c r="A7" s="144">
        <v>1753.84</v>
      </c>
      <c r="B7" s="145"/>
      <c r="C7" s="143"/>
      <c r="D7" s="143"/>
      <c r="E7" s="128"/>
      <c r="F7" s="129"/>
      <c r="G7" s="14"/>
      <c r="H7" s="1"/>
      <c r="R7" s="119" t="s">
        <v>58</v>
      </c>
      <c r="S7" s="68" t="s">
        <v>78</v>
      </c>
      <c r="T7" s="68"/>
      <c r="U7" s="109"/>
    </row>
    <row r="8" spans="1:22" x14ac:dyDescent="0.25">
      <c r="A8" s="15" t="s">
        <v>7</v>
      </c>
      <c r="B8" s="16">
        <v>0.155</v>
      </c>
      <c r="C8" s="16" t="s">
        <v>67</v>
      </c>
      <c r="D8" s="16" t="s">
        <v>68</v>
      </c>
      <c r="E8" s="17"/>
      <c r="F8" s="18"/>
      <c r="G8" s="19"/>
      <c r="H8" s="1"/>
      <c r="R8" s="68">
        <v>4</v>
      </c>
      <c r="S8" s="68" t="s">
        <v>99</v>
      </c>
      <c r="T8" s="108">
        <v>0.25</v>
      </c>
      <c r="U8" s="109"/>
    </row>
    <row r="9" spans="1:22" x14ac:dyDescent="0.25">
      <c r="A9" s="20" t="s">
        <v>8</v>
      </c>
      <c r="B9" s="21">
        <v>8.8499999999999995E-2</v>
      </c>
      <c r="C9" s="21" t="s">
        <v>67</v>
      </c>
      <c r="D9" s="21" t="s">
        <v>68</v>
      </c>
      <c r="E9" s="17"/>
      <c r="F9" s="18"/>
      <c r="G9" s="19"/>
      <c r="H9" s="1"/>
      <c r="R9" s="68">
        <v>5</v>
      </c>
      <c r="S9" s="113" t="s">
        <v>80</v>
      </c>
      <c r="T9" s="114"/>
      <c r="U9" s="112"/>
    </row>
    <row r="10" spans="1:22" x14ac:dyDescent="0.25">
      <c r="A10" s="23" t="s">
        <v>9</v>
      </c>
      <c r="B10" s="24"/>
      <c r="C10" s="25" t="s">
        <v>10</v>
      </c>
      <c r="D10" s="25" t="s">
        <v>11</v>
      </c>
      <c r="E10" s="26"/>
      <c r="F10" s="27"/>
      <c r="G10" s="11"/>
      <c r="H10" s="1"/>
      <c r="R10" s="68">
        <v>6</v>
      </c>
      <c r="S10" s="113" t="s">
        <v>81</v>
      </c>
      <c r="T10" s="114">
        <v>12</v>
      </c>
      <c r="U10" s="118"/>
    </row>
    <row r="11" spans="1:22" x14ac:dyDescent="0.25">
      <c r="A11" s="20" t="s">
        <v>12</v>
      </c>
      <c r="B11" s="21">
        <v>6.3600000000000004E-2</v>
      </c>
      <c r="C11" s="28" t="s">
        <v>67</v>
      </c>
      <c r="D11" s="28" t="s">
        <v>68</v>
      </c>
      <c r="E11" s="17"/>
      <c r="F11" s="22"/>
      <c r="G11" s="19"/>
      <c r="H11" s="1"/>
      <c r="R11" s="71">
        <v>7</v>
      </c>
      <c r="S11" s="71" t="s">
        <v>82</v>
      </c>
      <c r="T11" s="114"/>
      <c r="U11" s="130"/>
    </row>
    <row r="12" spans="1:22" x14ac:dyDescent="0.25">
      <c r="A12" s="20" t="s">
        <v>13</v>
      </c>
      <c r="B12" s="21">
        <v>6.5600000000000006E-2</v>
      </c>
      <c r="C12" s="28" t="s">
        <v>67</v>
      </c>
      <c r="D12" s="28" t="s">
        <v>68</v>
      </c>
      <c r="E12" s="17"/>
      <c r="F12" s="22"/>
      <c r="G12" s="19"/>
      <c r="H12" s="1"/>
    </row>
    <row r="13" spans="1:22" x14ac:dyDescent="0.25">
      <c r="A13" s="20" t="s">
        <v>14</v>
      </c>
      <c r="B13" s="21">
        <v>5.3E-3</v>
      </c>
      <c r="C13" s="28" t="s">
        <v>67</v>
      </c>
      <c r="D13" s="28" t="s">
        <v>68</v>
      </c>
      <c r="E13" s="17"/>
      <c r="F13" s="22"/>
      <c r="G13" s="19"/>
      <c r="H13" s="1"/>
      <c r="R13" s="107" t="s">
        <v>95</v>
      </c>
      <c r="S13" s="107"/>
      <c r="T13" s="107"/>
      <c r="U13" s="107"/>
      <c r="V13" s="107"/>
    </row>
    <row r="14" spans="1:22" x14ac:dyDescent="0.25">
      <c r="A14" s="29" t="s">
        <v>15</v>
      </c>
      <c r="B14" s="30"/>
      <c r="C14" s="31" t="s">
        <v>67</v>
      </c>
      <c r="D14" s="31" t="s">
        <v>17</v>
      </c>
      <c r="E14" s="32"/>
      <c r="F14" s="33"/>
      <c r="G14" s="11"/>
      <c r="H14" s="1"/>
      <c r="R14" s="68">
        <v>1</v>
      </c>
      <c r="S14" s="68" t="s">
        <v>108</v>
      </c>
      <c r="T14" s="68"/>
      <c r="U14" s="109"/>
    </row>
    <row r="15" spans="1:22" x14ac:dyDescent="0.25">
      <c r="A15" s="20" t="s">
        <v>18</v>
      </c>
      <c r="B15" s="21">
        <v>1E-3</v>
      </c>
      <c r="C15" s="28" t="s">
        <v>67</v>
      </c>
      <c r="D15" s="28" t="s">
        <v>68</v>
      </c>
      <c r="E15" s="34"/>
      <c r="F15" s="22"/>
      <c r="G15" s="19"/>
      <c r="H15" s="1"/>
      <c r="R15" s="68">
        <v>2</v>
      </c>
      <c r="S15" s="115" t="s">
        <v>104</v>
      </c>
      <c r="T15" s="115">
        <v>3.5</v>
      </c>
      <c r="U15" s="117"/>
    </row>
    <row r="16" spans="1:22" x14ac:dyDescent="0.25">
      <c r="A16" s="20" t="s">
        <v>19</v>
      </c>
      <c r="B16" s="21">
        <v>1E-3</v>
      </c>
      <c r="C16" s="28" t="s">
        <v>67</v>
      </c>
      <c r="D16" s="28" t="s">
        <v>68</v>
      </c>
      <c r="E16" s="34"/>
      <c r="F16" s="22"/>
      <c r="G16" s="19"/>
      <c r="H16" s="1"/>
      <c r="R16" s="68">
        <v>3</v>
      </c>
      <c r="S16" s="68" t="s">
        <v>93</v>
      </c>
      <c r="T16" s="68"/>
      <c r="U16" s="109"/>
    </row>
    <row r="17" spans="1:22" x14ac:dyDescent="0.25">
      <c r="A17" s="35" t="s">
        <v>20</v>
      </c>
      <c r="B17" s="36"/>
      <c r="C17" s="37" t="s">
        <v>21</v>
      </c>
      <c r="D17" s="38" t="s">
        <v>22</v>
      </c>
      <c r="E17" s="136"/>
      <c r="F17" s="40"/>
      <c r="G17" s="19"/>
      <c r="H17" s="1"/>
      <c r="R17" s="119" t="s">
        <v>57</v>
      </c>
      <c r="S17" s="68" t="s">
        <v>77</v>
      </c>
      <c r="T17" s="68"/>
      <c r="U17" s="109"/>
    </row>
    <row r="18" spans="1:22" x14ac:dyDescent="0.25">
      <c r="A18" s="20" t="s">
        <v>23</v>
      </c>
      <c r="B18" s="21">
        <v>1.4E-3</v>
      </c>
      <c r="C18" s="28" t="s">
        <v>67</v>
      </c>
      <c r="D18" s="28" t="s">
        <v>68</v>
      </c>
      <c r="E18" s="34"/>
      <c r="F18" s="22"/>
      <c r="G18" s="19"/>
      <c r="H18" s="1"/>
      <c r="R18" s="119" t="s">
        <v>58</v>
      </c>
      <c r="S18" s="68" t="s">
        <v>78</v>
      </c>
      <c r="T18" s="68"/>
      <c r="U18" s="109"/>
    </row>
    <row r="19" spans="1:22" x14ac:dyDescent="0.25">
      <c r="A19" s="20" t="s">
        <v>24</v>
      </c>
      <c r="B19" s="21">
        <v>6.0000000000000006E-4</v>
      </c>
      <c r="C19" s="28" t="s">
        <v>67</v>
      </c>
      <c r="D19" s="28" t="s">
        <v>68</v>
      </c>
      <c r="E19" s="34"/>
      <c r="F19" s="22"/>
      <c r="G19" s="19"/>
      <c r="H19" s="1"/>
      <c r="I19" s="1"/>
      <c r="R19" s="68">
        <v>4</v>
      </c>
      <c r="S19" s="68" t="s">
        <v>100</v>
      </c>
      <c r="T19" s="108">
        <v>0.25</v>
      </c>
      <c r="U19" s="109"/>
    </row>
    <row r="20" spans="1:22" x14ac:dyDescent="0.25">
      <c r="A20" s="41" t="s">
        <v>25</v>
      </c>
      <c r="B20" s="42"/>
      <c r="C20" s="43" t="s">
        <v>21</v>
      </c>
      <c r="D20" s="44" t="s">
        <v>26</v>
      </c>
      <c r="E20" s="137"/>
      <c r="F20" s="157"/>
      <c r="G20" s="19"/>
      <c r="H20" s="1"/>
      <c r="I20" s="1"/>
      <c r="R20" s="68">
        <v>5</v>
      </c>
      <c r="S20" s="113" t="s">
        <v>80</v>
      </c>
      <c r="T20" s="114"/>
      <c r="U20" s="112"/>
    </row>
    <row r="21" spans="1:22" ht="15.75" thickBot="1" x14ac:dyDescent="0.3">
      <c r="A21" s="47" t="s">
        <v>27</v>
      </c>
      <c r="B21" s="48"/>
      <c r="C21" s="49" t="s">
        <v>67</v>
      </c>
      <c r="D21" s="49" t="s">
        <v>68</v>
      </c>
      <c r="E21" s="50"/>
      <c r="F21" s="51"/>
      <c r="G21" s="11"/>
      <c r="H21" s="1"/>
      <c r="I21" s="1"/>
      <c r="L21" s="131"/>
      <c r="R21" s="68">
        <v>6</v>
      </c>
      <c r="S21" s="113" t="s">
        <v>81</v>
      </c>
      <c r="T21" s="114">
        <v>12</v>
      </c>
      <c r="U21" s="118"/>
    </row>
    <row r="22" spans="1:22" ht="15.75" thickBot="1" x14ac:dyDescent="0.3">
      <c r="A22" s="52" t="s">
        <v>28</v>
      </c>
      <c r="B22" s="53"/>
      <c r="C22" s="53" t="s">
        <v>67</v>
      </c>
      <c r="D22" s="53" t="s">
        <v>68</v>
      </c>
      <c r="E22" s="54"/>
      <c r="F22" s="55"/>
      <c r="G22" s="11"/>
      <c r="H22" s="1"/>
      <c r="I22" s="1"/>
      <c r="R22" s="71">
        <v>7</v>
      </c>
      <c r="S22" s="71" t="s">
        <v>82</v>
      </c>
      <c r="T22" s="120"/>
      <c r="U22" s="123"/>
    </row>
    <row r="23" spans="1:22" x14ac:dyDescent="0.25">
      <c r="A23" s="2"/>
      <c r="B23" s="2"/>
      <c r="C23" s="2"/>
      <c r="D23" s="2"/>
      <c r="E23" s="56"/>
      <c r="F23" s="2"/>
      <c r="G23" s="57"/>
      <c r="H23" s="1"/>
      <c r="I23" s="1"/>
    </row>
    <row r="24" spans="1:22" x14ac:dyDescent="0.25">
      <c r="A24" s="146"/>
      <c r="B24" s="146"/>
      <c r="C24" s="146"/>
      <c r="D24" s="146"/>
      <c r="E24" s="146"/>
      <c r="F24" s="146"/>
      <c r="G24" s="64"/>
      <c r="H24" s="134"/>
      <c r="I24" s="134"/>
      <c r="J24" s="135"/>
    </row>
    <row r="25" spans="1:22" x14ac:dyDescent="0.25">
      <c r="A25" s="61"/>
      <c r="B25" s="64"/>
      <c r="C25" s="64"/>
      <c r="D25" s="64"/>
      <c r="E25" s="64"/>
      <c r="F25" s="64"/>
      <c r="G25" s="64"/>
      <c r="H25" s="134"/>
      <c r="I25" s="134"/>
      <c r="J25" s="135"/>
      <c r="Q25" s="66"/>
      <c r="R25" s="66"/>
      <c r="S25" s="66"/>
      <c r="T25" s="66"/>
      <c r="U25" s="66"/>
      <c r="V25" s="66"/>
    </row>
    <row r="26" spans="1:22" x14ac:dyDescent="0.25">
      <c r="A26" s="64"/>
      <c r="B26" s="64"/>
      <c r="C26" s="64"/>
      <c r="D26" s="64"/>
      <c r="E26" s="64"/>
      <c r="F26" s="64"/>
      <c r="G26" s="64"/>
      <c r="H26" s="134"/>
      <c r="I26" s="134"/>
      <c r="J26" s="135"/>
      <c r="Q26" s="66"/>
      <c r="R26" s="66"/>
      <c r="S26" s="66"/>
      <c r="T26" s="66"/>
      <c r="U26" s="66"/>
      <c r="V26" s="66"/>
    </row>
    <row r="27" spans="1:22" x14ac:dyDescent="0.25">
      <c r="A27" s="64"/>
      <c r="B27" s="64"/>
      <c r="C27" s="64"/>
      <c r="D27" s="64"/>
      <c r="E27" s="64"/>
      <c r="F27" s="64"/>
      <c r="G27" s="64"/>
      <c r="H27" s="134"/>
      <c r="I27" s="134"/>
      <c r="J27" s="135"/>
      <c r="Q27" s="66"/>
      <c r="R27" s="66"/>
      <c r="S27" s="66"/>
      <c r="T27" s="66"/>
      <c r="U27" s="66"/>
      <c r="V27" s="66"/>
    </row>
    <row r="28" spans="1:22" ht="3.75" customHeight="1" x14ac:dyDescent="0.25">
      <c r="A28" s="64"/>
      <c r="B28" s="64"/>
      <c r="C28" s="64"/>
      <c r="D28" s="64"/>
      <c r="E28" s="64"/>
      <c r="F28" s="64"/>
      <c r="G28" s="64"/>
      <c r="H28" s="134"/>
      <c r="I28" s="134"/>
      <c r="J28" s="135"/>
      <c r="Q28" s="66"/>
      <c r="R28" s="66"/>
      <c r="S28" s="66"/>
      <c r="T28" s="66"/>
      <c r="U28" s="66"/>
      <c r="V28" s="66"/>
    </row>
    <row r="29" spans="1:22" ht="15" customHeight="1" x14ac:dyDescent="0.25">
      <c r="A29" s="147"/>
      <c r="B29" s="147"/>
      <c r="C29" s="147"/>
      <c r="D29" s="147"/>
      <c r="E29" s="147"/>
      <c r="F29" s="147"/>
      <c r="G29" s="147"/>
      <c r="H29" s="147"/>
      <c r="I29" s="147"/>
      <c r="J29" s="135"/>
      <c r="Q29" s="66"/>
      <c r="R29" s="66"/>
      <c r="S29" s="66"/>
      <c r="T29" s="66"/>
      <c r="U29" s="66"/>
      <c r="V29" s="66"/>
    </row>
    <row r="30" spans="1:22" ht="25.5" customHeight="1" x14ac:dyDescent="0.25">
      <c r="A30" s="148"/>
      <c r="B30" s="148"/>
      <c r="C30" s="148"/>
      <c r="D30" s="148"/>
      <c r="E30" s="148"/>
      <c r="F30" s="148"/>
      <c r="G30" s="148"/>
      <c r="H30" s="148"/>
      <c r="I30" s="148"/>
      <c r="J30" s="135"/>
      <c r="Q30" s="66"/>
      <c r="R30" s="66"/>
      <c r="S30" s="66"/>
      <c r="T30" s="66"/>
      <c r="U30" s="66"/>
      <c r="V30" s="66"/>
    </row>
    <row r="31" spans="1:22" x14ac:dyDescent="0.25">
      <c r="Q31" s="66"/>
      <c r="R31" s="66"/>
      <c r="S31" s="66"/>
      <c r="T31" s="66"/>
      <c r="U31" s="66"/>
      <c r="V31" s="66"/>
    </row>
    <row r="32" spans="1:22" x14ac:dyDescent="0.25">
      <c r="A32" s="138"/>
      <c r="B32" s="138"/>
      <c r="C32" s="138"/>
      <c r="D32" s="138"/>
      <c r="E32" s="138"/>
      <c r="F32" s="138"/>
      <c r="G32" s="125"/>
      <c r="H32" s="126"/>
      <c r="I32" s="126"/>
      <c r="J32" s="127"/>
      <c r="Q32" s="66"/>
      <c r="R32" s="66"/>
      <c r="S32" s="66"/>
      <c r="T32" s="66"/>
      <c r="U32" s="66"/>
      <c r="V32" s="66"/>
    </row>
    <row r="33" spans="1:22" x14ac:dyDescent="0.25">
      <c r="A33" s="124"/>
      <c r="B33" s="125"/>
      <c r="C33" s="125"/>
      <c r="D33" s="125"/>
      <c r="E33" s="125"/>
      <c r="F33" s="125"/>
      <c r="G33" s="125"/>
      <c r="H33" s="126"/>
      <c r="I33" s="126"/>
      <c r="J33" s="127"/>
      <c r="Q33" s="66"/>
      <c r="R33" s="66"/>
      <c r="S33" s="66"/>
      <c r="T33" s="66"/>
      <c r="U33" s="66"/>
      <c r="V33" s="66"/>
    </row>
    <row r="34" spans="1:22" x14ac:dyDescent="0.25">
      <c r="A34" s="125"/>
      <c r="B34" s="125"/>
      <c r="C34" s="125"/>
      <c r="D34" s="125"/>
      <c r="E34" s="125"/>
      <c r="F34" s="125"/>
      <c r="G34" s="125"/>
      <c r="H34" s="126"/>
      <c r="I34" s="126"/>
      <c r="J34" s="127"/>
      <c r="Q34" s="66"/>
      <c r="R34" s="66"/>
      <c r="S34" s="66"/>
      <c r="T34" s="66"/>
      <c r="U34" s="66"/>
      <c r="V34" s="66"/>
    </row>
    <row r="35" spans="1:22" x14ac:dyDescent="0.25">
      <c r="A35" s="125"/>
      <c r="B35" s="125"/>
      <c r="C35" s="125"/>
      <c r="D35" s="125"/>
      <c r="E35" s="125"/>
      <c r="F35" s="125"/>
      <c r="G35" s="125"/>
      <c r="H35" s="126"/>
      <c r="I35" s="126"/>
      <c r="J35" s="127"/>
      <c r="Q35" s="66"/>
      <c r="R35" s="66"/>
      <c r="S35" s="66"/>
      <c r="T35" s="66"/>
      <c r="U35" s="66"/>
      <c r="V35" s="66"/>
    </row>
    <row r="36" spans="1:22" x14ac:dyDescent="0.25">
      <c r="A36" s="125"/>
      <c r="B36" s="125"/>
      <c r="C36" s="125"/>
      <c r="D36" s="125"/>
      <c r="E36" s="125"/>
      <c r="F36" s="125"/>
      <c r="G36" s="125"/>
      <c r="H36" s="126"/>
      <c r="I36" s="126"/>
      <c r="J36" s="127"/>
      <c r="Q36" s="66"/>
      <c r="R36" s="66"/>
      <c r="S36" s="66"/>
      <c r="T36" s="66"/>
      <c r="U36" s="66"/>
      <c r="V36" s="66"/>
    </row>
    <row r="37" spans="1:22" x14ac:dyDescent="0.25">
      <c r="A37" s="140"/>
      <c r="B37" s="140"/>
      <c r="C37" s="140"/>
      <c r="D37" s="140"/>
      <c r="E37" s="140"/>
      <c r="F37" s="140"/>
      <c r="G37" s="140"/>
      <c r="H37" s="140"/>
      <c r="I37" s="140"/>
      <c r="J37" s="127"/>
    </row>
    <row r="38" spans="1:22" x14ac:dyDescent="0.25">
      <c r="A38" s="139"/>
      <c r="B38" s="139"/>
      <c r="C38" s="139"/>
      <c r="D38" s="139"/>
      <c r="E38" s="139"/>
      <c r="F38" s="139"/>
      <c r="G38" s="139"/>
      <c r="H38" s="139"/>
      <c r="I38" s="139"/>
      <c r="J38" s="127"/>
    </row>
  </sheetData>
  <sheetProtection selectLockedCells="1" selectUnlockedCells="1"/>
  <mergeCells count="11">
    <mergeCell ref="A32:F32"/>
    <mergeCell ref="A38:I38"/>
    <mergeCell ref="A37:I37"/>
    <mergeCell ref="A3:F3"/>
    <mergeCell ref="A5:A6"/>
    <mergeCell ref="C5:C7"/>
    <mergeCell ref="D5:D7"/>
    <mergeCell ref="A7:B7"/>
    <mergeCell ref="A24:F24"/>
    <mergeCell ref="A29:I29"/>
    <mergeCell ref="A30:I30"/>
  </mergeCells>
  <pageMargins left="0.7" right="0.7" top="0.75" bottom="0.75" header="0.51180555555555551" footer="0.51180555555555551"/>
  <pageSetup paperSize="9" firstPageNumber="0"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topLeftCell="A7" workbookViewId="0">
      <selection activeCell="E9" sqref="E9"/>
    </sheetView>
  </sheetViews>
  <sheetFormatPr defaultColWidth="8.5703125" defaultRowHeight="15" x14ac:dyDescent="0.25"/>
  <cols>
    <col min="1" max="1" width="31.28515625" customWidth="1"/>
    <col min="2" max="2" width="10.28515625" customWidth="1"/>
    <col min="3" max="3" width="21.7109375" customWidth="1"/>
    <col min="4" max="4" width="11.140625" customWidth="1"/>
    <col min="5" max="5" width="11.42578125" customWidth="1"/>
    <col min="6" max="6" width="11.7109375" customWidth="1"/>
    <col min="9" max="9" width="11.140625" customWidth="1"/>
    <col min="10" max="10" width="4.5703125" customWidth="1"/>
  </cols>
  <sheetData>
    <row r="1" spans="1:10" ht="21" customHeight="1" x14ac:dyDescent="0.25">
      <c r="A1" s="141" t="s">
        <v>0</v>
      </c>
      <c r="B1" s="141"/>
      <c r="C1" s="141"/>
      <c r="D1" s="141"/>
      <c r="E1" s="141"/>
      <c r="F1" s="141"/>
      <c r="G1" s="1"/>
      <c r="H1" s="1"/>
      <c r="I1" s="1"/>
      <c r="J1" s="2"/>
    </row>
    <row r="2" spans="1:10" x14ac:dyDescent="0.25">
      <c r="A2" s="3"/>
      <c r="B2" s="3"/>
      <c r="C2" s="3"/>
      <c r="D2" s="3"/>
      <c r="E2" s="3"/>
      <c r="F2" s="3"/>
      <c r="G2" s="3"/>
      <c r="H2" s="3"/>
      <c r="I2" s="3"/>
      <c r="J2" s="3"/>
    </row>
    <row r="3" spans="1:10" ht="15.75" customHeight="1" x14ac:dyDescent="0.25">
      <c r="A3" s="142" t="s">
        <v>1</v>
      </c>
      <c r="B3" s="4"/>
      <c r="C3" s="143" t="s">
        <v>2</v>
      </c>
      <c r="D3" s="143" t="s">
        <v>3</v>
      </c>
      <c r="E3" s="5" t="s">
        <v>4</v>
      </c>
      <c r="F3" s="6" t="s">
        <v>5</v>
      </c>
      <c r="G3" s="7"/>
      <c r="H3" s="1"/>
      <c r="I3" s="8"/>
      <c r="J3" s="8"/>
    </row>
    <row r="4" spans="1:10" x14ac:dyDescent="0.25">
      <c r="A4" s="142"/>
      <c r="B4" s="9"/>
      <c r="C4" s="143"/>
      <c r="D4" s="143"/>
      <c r="E4" s="10">
        <f>1584.66*0.58</f>
        <v>919.1028</v>
      </c>
      <c r="F4" s="10">
        <f>1584.66*3.5</f>
        <v>5546.31</v>
      </c>
      <c r="G4" s="11"/>
      <c r="H4" s="1"/>
    </row>
    <row r="5" spans="1:10" ht="37.5" customHeight="1" x14ac:dyDescent="0.25">
      <c r="A5" s="150" t="s">
        <v>6</v>
      </c>
      <c r="B5" s="150"/>
      <c r="C5" s="143"/>
      <c r="D5" s="143"/>
      <c r="E5" s="12">
        <f>1584.66*0.6</f>
        <v>950.79600000000005</v>
      </c>
      <c r="F5" s="13"/>
      <c r="G5" s="14"/>
      <c r="H5" s="1"/>
    </row>
    <row r="6" spans="1:10" x14ac:dyDescent="0.25">
      <c r="A6" s="15" t="s">
        <v>7</v>
      </c>
      <c r="B6" s="16">
        <v>0.155</v>
      </c>
      <c r="C6" s="16"/>
      <c r="D6" s="16"/>
      <c r="E6" s="17">
        <f>ROUND(E4*B6,2)</f>
        <v>142.46</v>
      </c>
      <c r="F6" s="18">
        <f>ROUND(F4*B6,2)</f>
        <v>859.68</v>
      </c>
      <c r="G6" s="19"/>
      <c r="H6" s="1"/>
    </row>
    <row r="7" spans="1:10" x14ac:dyDescent="0.25">
      <c r="A7" s="20" t="s">
        <v>8</v>
      </c>
      <c r="B7" s="21">
        <v>8.8499999999999995E-2</v>
      </c>
      <c r="C7" s="21"/>
      <c r="D7" s="21"/>
      <c r="E7" s="17">
        <f>ROUND(E4*B7,2)</f>
        <v>81.34</v>
      </c>
      <c r="F7" s="22">
        <f>ROUND(F4*B7,2)</f>
        <v>490.85</v>
      </c>
      <c r="G7" s="19"/>
      <c r="H7" s="1"/>
    </row>
    <row r="8" spans="1:10" x14ac:dyDescent="0.25">
      <c r="A8" s="23" t="s">
        <v>9</v>
      </c>
      <c r="B8" s="24"/>
      <c r="C8" s="25" t="s">
        <v>10</v>
      </c>
      <c r="D8" s="25" t="s">
        <v>11</v>
      </c>
      <c r="E8" s="26">
        <f>E6+E7</f>
        <v>223.8</v>
      </c>
      <c r="F8" s="27">
        <f>F6+F7</f>
        <v>1350.53</v>
      </c>
      <c r="G8" s="11"/>
      <c r="H8" s="1"/>
    </row>
    <row r="9" spans="1:10" x14ac:dyDescent="0.25">
      <c r="A9" s="20" t="s">
        <v>12</v>
      </c>
      <c r="B9" s="21">
        <v>6.3600000000000004E-2</v>
      </c>
      <c r="C9" s="28"/>
      <c r="D9" s="28"/>
      <c r="E9" s="17">
        <f>ROUND(E5*B9,2)</f>
        <v>60.47</v>
      </c>
      <c r="F9" s="22">
        <f>ROUND(F4*B9,2)</f>
        <v>352.75</v>
      </c>
      <c r="G9" s="19"/>
      <c r="H9" s="1"/>
    </row>
    <row r="10" spans="1:10" x14ac:dyDescent="0.25">
      <c r="A10" s="20" t="s">
        <v>13</v>
      </c>
      <c r="B10" s="21">
        <v>6.5600000000000006E-2</v>
      </c>
      <c r="C10" s="28"/>
      <c r="D10" s="28"/>
      <c r="E10" s="17">
        <f>ROUND(E5*B10,2)</f>
        <v>62.37</v>
      </c>
      <c r="F10" s="22">
        <f>ROUND(F4*B10,2)</f>
        <v>363.84</v>
      </c>
      <c r="G10" s="19"/>
      <c r="H10" s="1"/>
    </row>
    <row r="11" spans="1:10" x14ac:dyDescent="0.25">
      <c r="A11" s="20" t="s">
        <v>14</v>
      </c>
      <c r="B11" s="21">
        <v>5.3E-3</v>
      </c>
      <c r="C11" s="28"/>
      <c r="D11" s="28"/>
      <c r="E11" s="17">
        <f>ROUND(E5*B11,2)</f>
        <v>5.04</v>
      </c>
      <c r="F11" s="22">
        <f>ROUND(F4*B11,2)</f>
        <v>29.4</v>
      </c>
      <c r="G11" s="19"/>
      <c r="H11" s="1"/>
    </row>
    <row r="12" spans="1:10" x14ac:dyDescent="0.25">
      <c r="A12" s="29" t="s">
        <v>15</v>
      </c>
      <c r="B12" s="30"/>
      <c r="C12" s="31" t="s">
        <v>16</v>
      </c>
      <c r="D12" s="31" t="s">
        <v>17</v>
      </c>
      <c r="E12" s="32">
        <f>E9+E10+E11</f>
        <v>127.88000000000001</v>
      </c>
      <c r="F12" s="33">
        <f>F9+F10+F11</f>
        <v>745.9899999999999</v>
      </c>
      <c r="G12" s="11"/>
      <c r="H12" s="1"/>
    </row>
    <row r="13" spans="1:10" x14ac:dyDescent="0.25">
      <c r="A13" s="20" t="s">
        <v>18</v>
      </c>
      <c r="B13" s="21">
        <v>1E-3</v>
      </c>
      <c r="C13" s="28"/>
      <c r="D13" s="28"/>
      <c r="E13" s="34">
        <f>ROUND(E4*B13,2)</f>
        <v>0.92</v>
      </c>
      <c r="F13" s="22">
        <f>ROUND(F4*B13,2)</f>
        <v>5.55</v>
      </c>
      <c r="G13" s="19"/>
      <c r="H13" s="1"/>
    </row>
    <row r="14" spans="1:10" x14ac:dyDescent="0.25">
      <c r="A14" s="20" t="s">
        <v>19</v>
      </c>
      <c r="B14" s="21">
        <v>1E-3</v>
      </c>
      <c r="C14" s="28"/>
      <c r="D14" s="28"/>
      <c r="E14" s="34">
        <f>ROUND(E4*B14,2)</f>
        <v>0.92</v>
      </c>
      <c r="F14" s="22">
        <f>ROUND(F4*B14,2)</f>
        <v>5.55</v>
      </c>
      <c r="G14" s="19"/>
      <c r="H14" s="1"/>
    </row>
    <row r="15" spans="1:10" x14ac:dyDescent="0.25">
      <c r="A15" s="35" t="s">
        <v>20</v>
      </c>
      <c r="B15" s="36"/>
      <c r="C15" s="37" t="s">
        <v>21</v>
      </c>
      <c r="D15" s="38" t="s">
        <v>22</v>
      </c>
      <c r="E15" s="39">
        <f>E14+E13</f>
        <v>1.84</v>
      </c>
      <c r="F15" s="40">
        <f>F13+F14</f>
        <v>11.1</v>
      </c>
      <c r="G15" s="19"/>
      <c r="H15" s="1"/>
    </row>
    <row r="16" spans="1:10" x14ac:dyDescent="0.25">
      <c r="A16" s="20" t="s">
        <v>23</v>
      </c>
      <c r="B16" s="21">
        <v>1.4E-3</v>
      </c>
      <c r="C16" s="28"/>
      <c r="D16" s="28"/>
      <c r="E16" s="34">
        <f>ROUND(E4*B16,2)</f>
        <v>1.29</v>
      </c>
      <c r="F16" s="22">
        <f>ROUND(F4*B16,2)</f>
        <v>7.76</v>
      </c>
      <c r="G16" s="19"/>
      <c r="H16" s="1"/>
    </row>
    <row r="17" spans="1:10" x14ac:dyDescent="0.25">
      <c r="A17" s="20" t="s">
        <v>24</v>
      </c>
      <c r="B17" s="21">
        <v>6.0000000000000006E-4</v>
      </c>
      <c r="C17" s="28"/>
      <c r="D17" s="28"/>
      <c r="E17" s="34">
        <f>ROUND(E4*B17,2)</f>
        <v>0.55000000000000004</v>
      </c>
      <c r="F17" s="22">
        <f>ROUND(F4*B17,2)</f>
        <v>3.33</v>
      </c>
      <c r="G17" s="19"/>
      <c r="H17" s="1"/>
      <c r="I17" s="1"/>
    </row>
    <row r="18" spans="1:10" x14ac:dyDescent="0.25">
      <c r="A18" s="41" t="s">
        <v>25</v>
      </c>
      <c r="B18" s="42"/>
      <c r="C18" s="43" t="s">
        <v>21</v>
      </c>
      <c r="D18" s="44" t="s">
        <v>26</v>
      </c>
      <c r="E18" s="45">
        <f>E16+E17</f>
        <v>1.84</v>
      </c>
      <c r="F18" s="46">
        <f>F17+F16</f>
        <v>11.09</v>
      </c>
      <c r="G18" s="19"/>
      <c r="H18" s="1"/>
      <c r="I18" s="1"/>
    </row>
    <row r="19" spans="1:10" x14ac:dyDescent="0.25">
      <c r="A19" s="47" t="s">
        <v>27</v>
      </c>
      <c r="B19" s="48"/>
      <c r="C19" s="49"/>
      <c r="D19" s="49"/>
      <c r="E19" s="50">
        <f>E15+E18</f>
        <v>3.68</v>
      </c>
      <c r="F19" s="51">
        <f>F15+F18</f>
        <v>22.189999999999998</v>
      </c>
      <c r="G19" s="11"/>
      <c r="H19" s="1"/>
      <c r="I19" s="1"/>
    </row>
    <row r="20" spans="1:10" x14ac:dyDescent="0.25">
      <c r="A20" s="52" t="s">
        <v>28</v>
      </c>
      <c r="B20" s="53"/>
      <c r="C20" s="53"/>
      <c r="D20" s="53"/>
      <c r="E20" s="54">
        <f>E8+E12+E15+E18</f>
        <v>355.35999999999996</v>
      </c>
      <c r="F20" s="55">
        <f>F8+F12+F15+F18</f>
        <v>2118.71</v>
      </c>
      <c r="G20" s="11"/>
      <c r="H20" s="1"/>
      <c r="I20" s="1"/>
    </row>
    <row r="21" spans="1:10" x14ac:dyDescent="0.25">
      <c r="A21" s="2"/>
      <c r="B21" s="2"/>
      <c r="C21" s="2"/>
      <c r="D21" s="2"/>
      <c r="E21" s="56"/>
      <c r="F21" s="2"/>
      <c r="G21" s="57"/>
      <c r="H21" s="1"/>
      <c r="I21" s="1"/>
    </row>
    <row r="22" spans="1:10" x14ac:dyDescent="0.25">
      <c r="A22" s="151" t="s">
        <v>29</v>
      </c>
      <c r="B22" s="151"/>
      <c r="C22" s="151"/>
      <c r="D22" s="151"/>
      <c r="E22" s="151"/>
      <c r="F22" s="151"/>
      <c r="G22" s="58"/>
      <c r="H22" s="59"/>
      <c r="I22" s="59"/>
      <c r="J22" s="60"/>
    </row>
    <row r="23" spans="1:10" x14ac:dyDescent="0.25">
      <c r="A23" s="61" t="s">
        <v>30</v>
      </c>
      <c r="B23" s="62"/>
      <c r="C23" s="62"/>
      <c r="D23" s="62"/>
      <c r="E23" s="62"/>
      <c r="F23" s="62"/>
      <c r="G23" s="58"/>
      <c r="H23" s="63"/>
      <c r="I23" s="63"/>
      <c r="J23" s="60"/>
    </row>
    <row r="24" spans="1:10" x14ac:dyDescent="0.25">
      <c r="A24" s="64" t="s">
        <v>31</v>
      </c>
      <c r="B24" s="62"/>
      <c r="C24" s="62"/>
      <c r="D24" s="62"/>
      <c r="E24" s="62"/>
      <c r="F24" s="62"/>
      <c r="G24" s="58"/>
      <c r="H24" s="63"/>
      <c r="I24" s="63"/>
      <c r="J24" s="60"/>
    </row>
    <row r="25" spans="1:10" x14ac:dyDescent="0.25">
      <c r="A25" s="64" t="s">
        <v>32</v>
      </c>
      <c r="B25" s="62"/>
      <c r="C25" s="62"/>
      <c r="D25" s="62"/>
      <c r="E25" s="62"/>
      <c r="F25" s="62"/>
      <c r="G25" s="58"/>
      <c r="H25" s="63"/>
      <c r="I25" s="63"/>
      <c r="J25" s="60"/>
    </row>
    <row r="26" spans="1:10" ht="3.75" customHeight="1" x14ac:dyDescent="0.25">
      <c r="A26" s="64"/>
      <c r="B26" s="62"/>
      <c r="C26" s="62"/>
      <c r="D26" s="62"/>
      <c r="E26" s="62"/>
      <c r="F26" s="62"/>
      <c r="G26" s="58"/>
      <c r="H26" s="63"/>
      <c r="I26" s="63"/>
      <c r="J26" s="60"/>
    </row>
    <row r="27" spans="1:10" x14ac:dyDescent="0.25">
      <c r="A27" s="8" t="s">
        <v>33</v>
      </c>
    </row>
    <row r="28" spans="1:10" ht="25.5" customHeight="1" x14ac:dyDescent="0.25">
      <c r="A28" s="149" t="s">
        <v>34</v>
      </c>
      <c r="B28" s="149"/>
      <c r="C28" s="149"/>
      <c r="D28" s="149"/>
      <c r="E28" s="149"/>
      <c r="F28" s="149"/>
      <c r="G28" s="149"/>
      <c r="H28" s="149"/>
      <c r="I28" s="149"/>
      <c r="J28" s="149"/>
    </row>
  </sheetData>
  <sheetProtection selectLockedCells="1" selectUnlockedCells="1"/>
  <mergeCells count="7">
    <mergeCell ref="A28:J28"/>
    <mergeCell ref="A1:F1"/>
    <mergeCell ref="A3:A4"/>
    <mergeCell ref="C3:C5"/>
    <mergeCell ref="D3:D5"/>
    <mergeCell ref="A5:B5"/>
    <mergeCell ref="A22:F22"/>
  </mergeCells>
  <pageMargins left="0.7" right="0.7" top="0.75" bottom="0.75" header="0.51180555555555551" footer="0.51180555555555551"/>
  <pageSetup paperSize="9"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3"/>
  <sheetViews>
    <sheetView workbookViewId="0">
      <selection activeCell="C9" sqref="C9:F9"/>
    </sheetView>
  </sheetViews>
  <sheetFormatPr defaultRowHeight="15" x14ac:dyDescent="0.25"/>
  <cols>
    <col min="1" max="1" width="7.7109375" customWidth="1"/>
    <col min="2" max="2" width="33.7109375" customWidth="1"/>
    <col min="3" max="3" width="19.42578125" customWidth="1"/>
    <col min="4" max="4" width="22.7109375" customWidth="1"/>
    <col min="5" max="5" width="21" customWidth="1"/>
    <col min="6" max="6" width="23" customWidth="1"/>
    <col min="7" max="7" width="10.7109375" bestFit="1" customWidth="1"/>
    <col min="8" max="8" width="7" customWidth="1"/>
    <col min="9" max="9" width="38.28515625" customWidth="1"/>
    <col min="11" max="11" width="22" customWidth="1"/>
    <col min="16" max="16" width="23.5703125" customWidth="1"/>
  </cols>
  <sheetData>
    <row r="1" spans="1:14" x14ac:dyDescent="0.25">
      <c r="A1" s="65" t="s">
        <v>105</v>
      </c>
      <c r="B1" s="65"/>
      <c r="C1" s="65"/>
      <c r="D1" s="65"/>
      <c r="E1" s="65"/>
    </row>
    <row r="2" spans="1:14" x14ac:dyDescent="0.25">
      <c r="A2" s="65" t="s">
        <v>71</v>
      </c>
      <c r="B2" s="65"/>
      <c r="C2" s="65"/>
      <c r="D2" s="65"/>
      <c r="E2" s="65"/>
    </row>
    <row r="3" spans="1:14" x14ac:dyDescent="0.25">
      <c r="A3" s="65" t="s">
        <v>109</v>
      </c>
      <c r="B3" s="65"/>
      <c r="C3" s="65"/>
      <c r="D3" s="65"/>
      <c r="E3" s="65"/>
    </row>
    <row r="5" spans="1:14" x14ac:dyDescent="0.25">
      <c r="G5" s="106"/>
      <c r="H5" s="66"/>
      <c r="I5" s="66"/>
      <c r="J5" s="66"/>
    </row>
    <row r="6" spans="1:14" x14ac:dyDescent="0.25">
      <c r="A6" s="65" t="s">
        <v>51</v>
      </c>
      <c r="B6" s="65"/>
      <c r="C6" s="65"/>
      <c r="D6" s="65"/>
      <c r="H6" s="66"/>
      <c r="I6" s="66"/>
      <c r="J6" s="66"/>
    </row>
    <row r="7" spans="1:14" x14ac:dyDescent="0.25">
      <c r="H7" s="66"/>
      <c r="I7" s="66"/>
      <c r="J7" s="66"/>
    </row>
    <row r="8" spans="1:14" x14ac:dyDescent="0.25">
      <c r="A8" s="100" t="s">
        <v>53</v>
      </c>
      <c r="B8" s="152" t="s">
        <v>106</v>
      </c>
      <c r="C8" s="152"/>
      <c r="D8" s="152"/>
      <c r="E8" s="152"/>
      <c r="F8" s="152"/>
    </row>
    <row r="9" spans="1:14" x14ac:dyDescent="0.25">
      <c r="A9" s="71">
        <v>1</v>
      </c>
      <c r="B9" s="71" t="s">
        <v>46</v>
      </c>
      <c r="C9" s="153">
        <f>K21</f>
        <v>0</v>
      </c>
      <c r="D9" s="154"/>
      <c r="E9" s="154"/>
      <c r="F9" s="154"/>
    </row>
    <row r="10" spans="1:14" x14ac:dyDescent="0.25">
      <c r="A10" s="71"/>
      <c r="B10" s="71" t="s">
        <v>52</v>
      </c>
      <c r="C10" s="97" t="s">
        <v>54</v>
      </c>
      <c r="D10" s="97" t="s">
        <v>2</v>
      </c>
      <c r="E10" s="97" t="s">
        <v>3</v>
      </c>
      <c r="F10" s="97"/>
      <c r="H10" s="107" t="s">
        <v>96</v>
      </c>
      <c r="I10" s="107"/>
      <c r="J10" s="107"/>
      <c r="K10" s="107"/>
      <c r="L10" s="107"/>
      <c r="M10" s="107"/>
      <c r="N10" s="107"/>
    </row>
    <row r="11" spans="1:14" x14ac:dyDescent="0.25">
      <c r="A11" s="99" t="s">
        <v>55</v>
      </c>
      <c r="B11" s="72" t="s">
        <v>7</v>
      </c>
      <c r="C11" s="73">
        <v>0.155</v>
      </c>
      <c r="D11" s="73" t="s">
        <v>65</v>
      </c>
      <c r="E11" s="73" t="s">
        <v>66</v>
      </c>
      <c r="F11" s="74"/>
    </row>
    <row r="12" spans="1:14" x14ac:dyDescent="0.25">
      <c r="A12" s="99" t="s">
        <v>56</v>
      </c>
      <c r="B12" s="72" t="s">
        <v>8</v>
      </c>
      <c r="C12" s="73">
        <v>8.8499999999999995E-2</v>
      </c>
      <c r="D12" s="73" t="s">
        <v>65</v>
      </c>
      <c r="E12" s="73" t="s">
        <v>66</v>
      </c>
      <c r="F12" s="74"/>
      <c r="H12" s="68">
        <v>1</v>
      </c>
      <c r="I12" s="68" t="s">
        <v>108</v>
      </c>
      <c r="J12" s="68"/>
      <c r="K12" s="109"/>
      <c r="L12" s="66"/>
    </row>
    <row r="13" spans="1:14" x14ac:dyDescent="0.25">
      <c r="A13" s="71">
        <v>2</v>
      </c>
      <c r="B13" s="75" t="s">
        <v>9</v>
      </c>
      <c r="C13" s="76"/>
      <c r="D13" s="77" t="s">
        <v>10</v>
      </c>
      <c r="E13" s="77" t="s">
        <v>11</v>
      </c>
      <c r="F13" s="78"/>
      <c r="H13" s="68">
        <v>2</v>
      </c>
      <c r="I13" s="115" t="s">
        <v>111</v>
      </c>
      <c r="J13" s="116">
        <v>0.6</v>
      </c>
      <c r="K13" s="117"/>
      <c r="L13" s="66"/>
    </row>
    <row r="14" spans="1:14" x14ac:dyDescent="0.25">
      <c r="A14" s="99" t="s">
        <v>57</v>
      </c>
      <c r="B14" s="72" t="s">
        <v>12</v>
      </c>
      <c r="C14" s="73">
        <v>6.3600000000000004E-2</v>
      </c>
      <c r="D14" s="79" t="s">
        <v>65</v>
      </c>
      <c r="E14" s="79" t="s">
        <v>66</v>
      </c>
      <c r="F14" s="74"/>
      <c r="H14" s="68">
        <v>3</v>
      </c>
      <c r="I14" s="115" t="s">
        <v>104</v>
      </c>
      <c r="J14" s="115">
        <v>3.5</v>
      </c>
      <c r="K14" s="117"/>
      <c r="L14" s="66"/>
    </row>
    <row r="15" spans="1:14" x14ac:dyDescent="0.25">
      <c r="A15" s="99" t="s">
        <v>58</v>
      </c>
      <c r="B15" s="72" t="s">
        <v>13</v>
      </c>
      <c r="C15" s="73">
        <v>6.5600000000000006E-2</v>
      </c>
      <c r="D15" s="79" t="s">
        <v>65</v>
      </c>
      <c r="E15" s="79" t="s">
        <v>66</v>
      </c>
      <c r="F15" s="74"/>
      <c r="H15" s="68">
        <v>4</v>
      </c>
      <c r="I15" s="68" t="s">
        <v>91</v>
      </c>
      <c r="J15" s="68"/>
      <c r="K15" s="109"/>
      <c r="L15" s="66"/>
    </row>
    <row r="16" spans="1:14" x14ac:dyDescent="0.25">
      <c r="A16" s="99" t="s">
        <v>59</v>
      </c>
      <c r="B16" s="72" t="s">
        <v>14</v>
      </c>
      <c r="C16" s="73">
        <v>5.3E-3</v>
      </c>
      <c r="D16" s="79" t="s">
        <v>65</v>
      </c>
      <c r="E16" s="79" t="s">
        <v>66</v>
      </c>
      <c r="F16" s="74"/>
      <c r="H16" s="119" t="s">
        <v>60</v>
      </c>
      <c r="I16" s="68" t="s">
        <v>77</v>
      </c>
      <c r="J16" s="68"/>
      <c r="K16" s="109"/>
      <c r="L16" s="66"/>
    </row>
    <row r="17" spans="1:12" x14ac:dyDescent="0.25">
      <c r="A17" s="71">
        <v>3</v>
      </c>
      <c r="B17" s="80" t="s">
        <v>15</v>
      </c>
      <c r="C17" s="81"/>
      <c r="D17" s="82" t="s">
        <v>16</v>
      </c>
      <c r="E17" s="82" t="s">
        <v>17</v>
      </c>
      <c r="F17" s="83"/>
      <c r="H17" s="119" t="s">
        <v>61</v>
      </c>
      <c r="I17" s="68" t="s">
        <v>78</v>
      </c>
      <c r="J17" s="68"/>
      <c r="K17" s="109"/>
      <c r="L17" s="66"/>
    </row>
    <row r="18" spans="1:12" x14ac:dyDescent="0.25">
      <c r="A18" s="99" t="s">
        <v>60</v>
      </c>
      <c r="B18" s="72" t="s">
        <v>18</v>
      </c>
      <c r="C18" s="73">
        <v>1E-3</v>
      </c>
      <c r="D18" s="79" t="s">
        <v>65</v>
      </c>
      <c r="E18" s="79" t="s">
        <v>66</v>
      </c>
      <c r="F18" s="74"/>
      <c r="H18" s="68">
        <v>5</v>
      </c>
      <c r="I18" s="68" t="s">
        <v>102</v>
      </c>
      <c r="J18" s="108">
        <v>0.25</v>
      </c>
      <c r="K18" s="109"/>
      <c r="L18" s="66"/>
    </row>
    <row r="19" spans="1:12" x14ac:dyDescent="0.25">
      <c r="A19" s="99" t="s">
        <v>61</v>
      </c>
      <c r="B19" s="72" t="s">
        <v>19</v>
      </c>
      <c r="C19" s="73">
        <v>1E-3</v>
      </c>
      <c r="D19" s="79" t="s">
        <v>65</v>
      </c>
      <c r="E19" s="79" t="s">
        <v>66</v>
      </c>
      <c r="F19" s="74"/>
      <c r="H19" s="68">
        <v>6</v>
      </c>
      <c r="I19" s="113" t="s">
        <v>83</v>
      </c>
      <c r="J19" s="114"/>
      <c r="K19" s="112"/>
      <c r="L19" s="66"/>
    </row>
    <row r="20" spans="1:12" x14ac:dyDescent="0.25">
      <c r="A20" s="71">
        <v>4</v>
      </c>
      <c r="B20" s="84" t="s">
        <v>20</v>
      </c>
      <c r="C20" s="85"/>
      <c r="D20" s="86" t="s">
        <v>21</v>
      </c>
      <c r="E20" s="86" t="s">
        <v>22</v>
      </c>
      <c r="F20" s="87"/>
      <c r="H20" s="68">
        <v>7</v>
      </c>
      <c r="I20" s="113" t="s">
        <v>84</v>
      </c>
      <c r="J20" s="114">
        <v>12</v>
      </c>
      <c r="K20" s="118"/>
      <c r="L20" s="66"/>
    </row>
    <row r="21" spans="1:12" x14ac:dyDescent="0.25">
      <c r="A21" s="99" t="s">
        <v>62</v>
      </c>
      <c r="B21" s="72" t="s">
        <v>23</v>
      </c>
      <c r="C21" s="73">
        <v>1.4E-3</v>
      </c>
      <c r="D21" s="79" t="s">
        <v>65</v>
      </c>
      <c r="E21" s="79" t="s">
        <v>66</v>
      </c>
      <c r="F21" s="74"/>
      <c r="H21" s="71">
        <v>8</v>
      </c>
      <c r="I21" s="71" t="s">
        <v>82</v>
      </c>
      <c r="J21" s="120"/>
      <c r="K21" s="132"/>
      <c r="L21" s="66"/>
    </row>
    <row r="22" spans="1:12" x14ac:dyDescent="0.25">
      <c r="A22" s="99" t="s">
        <v>63</v>
      </c>
      <c r="B22" s="72" t="s">
        <v>24</v>
      </c>
      <c r="C22" s="73">
        <v>6.0000000000000006E-4</v>
      </c>
      <c r="D22" s="79" t="s">
        <v>65</v>
      </c>
      <c r="E22" s="79" t="s">
        <v>66</v>
      </c>
      <c r="F22" s="74"/>
      <c r="H22" s="66"/>
      <c r="I22" s="66"/>
      <c r="J22" s="66"/>
      <c r="L22" s="66"/>
    </row>
    <row r="23" spans="1:12" x14ac:dyDescent="0.25">
      <c r="A23" s="71">
        <v>5</v>
      </c>
      <c r="B23" s="88" t="s">
        <v>25</v>
      </c>
      <c r="C23" s="89"/>
      <c r="D23" s="90" t="s">
        <v>21</v>
      </c>
      <c r="E23" s="90" t="s">
        <v>26</v>
      </c>
      <c r="F23" s="158"/>
    </row>
    <row r="24" spans="1:12" x14ac:dyDescent="0.25">
      <c r="A24" s="71">
        <v>6</v>
      </c>
      <c r="B24" s="92" t="s">
        <v>27</v>
      </c>
      <c r="C24" s="93" t="s">
        <v>66</v>
      </c>
      <c r="D24" s="94" t="s">
        <v>65</v>
      </c>
      <c r="E24" s="94" t="s">
        <v>66</v>
      </c>
      <c r="F24" s="95"/>
    </row>
    <row r="25" spans="1:12" x14ac:dyDescent="0.25">
      <c r="A25" s="71">
        <v>7</v>
      </c>
      <c r="B25" s="92" t="s">
        <v>28</v>
      </c>
      <c r="C25" s="72" t="s">
        <v>66</v>
      </c>
      <c r="D25" s="72" t="s">
        <v>65</v>
      </c>
      <c r="E25" s="72" t="s">
        <v>66</v>
      </c>
      <c r="F25" s="96"/>
    </row>
    <row r="27" spans="1:12" x14ac:dyDescent="0.25">
      <c r="A27" s="151"/>
      <c r="B27" s="151"/>
      <c r="C27" s="151"/>
      <c r="D27" s="151"/>
      <c r="E27" s="151"/>
      <c r="F27" s="151"/>
      <c r="G27" s="58"/>
      <c r="H27" s="59"/>
      <c r="I27" s="59"/>
      <c r="J27" s="60"/>
      <c r="K27" s="66"/>
    </row>
    <row r="28" spans="1:12" x14ac:dyDescent="0.25">
      <c r="A28" s="61"/>
      <c r="B28" s="62"/>
      <c r="C28" s="62"/>
      <c r="D28" s="62"/>
      <c r="E28" s="62"/>
      <c r="F28" s="62"/>
      <c r="G28" s="58"/>
      <c r="H28" s="63"/>
      <c r="I28" s="63"/>
      <c r="J28" s="60"/>
      <c r="K28" s="66"/>
    </row>
    <row r="29" spans="1:12" x14ac:dyDescent="0.25">
      <c r="A29" s="64"/>
      <c r="B29" s="62"/>
      <c r="C29" s="62"/>
      <c r="D29" s="62"/>
      <c r="E29" s="62"/>
      <c r="F29" s="62"/>
      <c r="G29" s="58"/>
      <c r="H29" s="63"/>
      <c r="I29" s="63"/>
      <c r="J29" s="60"/>
      <c r="K29" s="66"/>
    </row>
    <row r="30" spans="1:12" x14ac:dyDescent="0.25">
      <c r="A30" s="64"/>
      <c r="B30" s="62"/>
      <c r="C30" s="62"/>
      <c r="D30" s="62"/>
      <c r="E30" s="62"/>
      <c r="F30" s="62"/>
      <c r="G30" s="58"/>
      <c r="H30" s="63"/>
      <c r="I30" s="63"/>
      <c r="J30" s="60"/>
      <c r="K30" s="66"/>
    </row>
    <row r="31" spans="1:12" x14ac:dyDescent="0.25">
      <c r="A31" s="64"/>
      <c r="B31" s="62"/>
      <c r="C31" s="62"/>
      <c r="D31" s="62"/>
      <c r="E31" s="62"/>
      <c r="F31" s="62"/>
      <c r="G31" s="58"/>
      <c r="H31" s="63"/>
      <c r="I31" s="63"/>
      <c r="J31" s="60"/>
      <c r="K31" s="66"/>
    </row>
    <row r="32" spans="1:12" x14ac:dyDescent="0.25">
      <c r="A32" s="8"/>
      <c r="B32" s="66"/>
      <c r="C32" s="66"/>
      <c r="D32" s="66"/>
      <c r="E32" s="66"/>
      <c r="F32" s="66"/>
      <c r="G32" s="66"/>
      <c r="H32" s="66"/>
      <c r="I32" s="66"/>
      <c r="J32" s="66"/>
      <c r="K32" s="66"/>
    </row>
    <row r="33" spans="1:11" x14ac:dyDescent="0.25">
      <c r="A33" s="149"/>
      <c r="B33" s="149"/>
      <c r="C33" s="149"/>
      <c r="D33" s="149"/>
      <c r="E33" s="149"/>
      <c r="F33" s="149"/>
      <c r="G33" s="149"/>
      <c r="H33" s="149"/>
      <c r="I33" s="149"/>
      <c r="J33" s="149"/>
      <c r="K33" s="66"/>
    </row>
  </sheetData>
  <mergeCells count="4">
    <mergeCell ref="B8:F8"/>
    <mergeCell ref="C9:F9"/>
    <mergeCell ref="A27:F27"/>
    <mergeCell ref="A33:J33"/>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
  <sheetViews>
    <sheetView workbookViewId="0">
      <selection activeCell="J18" sqref="J18"/>
    </sheetView>
  </sheetViews>
  <sheetFormatPr defaultColWidth="8.85546875" defaultRowHeight="15" x14ac:dyDescent="0.25"/>
  <cols>
    <col min="1" max="1" width="18.28515625" style="66" customWidth="1"/>
    <col min="2" max="2" width="33.7109375" style="66" customWidth="1"/>
    <col min="3" max="3" width="19.42578125" style="66" customWidth="1"/>
    <col min="4" max="4" width="22.7109375" style="66" customWidth="1"/>
    <col min="5" max="5" width="21" style="66" customWidth="1"/>
    <col min="6" max="7" width="8.85546875" style="66"/>
    <col min="8" max="8" width="43" style="66" customWidth="1"/>
    <col min="9" max="9" width="8.85546875" style="66"/>
    <col min="10" max="10" width="17.140625" style="66" customWidth="1"/>
    <col min="11" max="16384" width="8.85546875" style="66"/>
  </cols>
  <sheetData>
    <row r="1" spans="1:13" ht="14.45" customHeight="1" x14ac:dyDescent="0.25">
      <c r="A1" s="141" t="s">
        <v>106</v>
      </c>
      <c r="B1" s="141"/>
      <c r="C1" s="141"/>
      <c r="D1" s="141"/>
      <c r="E1" s="141"/>
    </row>
    <row r="2" spans="1:13" ht="15.75" thickBot="1" x14ac:dyDescent="0.3">
      <c r="A2" s="3"/>
      <c r="B2" s="3"/>
      <c r="C2" s="3"/>
      <c r="D2" s="3"/>
      <c r="E2" s="3"/>
    </row>
    <row r="3" spans="1:13" ht="15" customHeight="1" thickBot="1" x14ac:dyDescent="0.3">
      <c r="A3" s="142" t="s">
        <v>1</v>
      </c>
      <c r="B3" s="4"/>
      <c r="C3" s="143" t="s">
        <v>2</v>
      </c>
      <c r="D3" s="143" t="s">
        <v>3</v>
      </c>
      <c r="E3" s="5" t="s">
        <v>74</v>
      </c>
    </row>
    <row r="4" spans="1:13" ht="15.75" thickBot="1" x14ac:dyDescent="0.3">
      <c r="A4" s="142"/>
      <c r="B4" s="9"/>
      <c r="C4" s="143"/>
      <c r="D4" s="143"/>
      <c r="E4" s="10">
        <f>J18</f>
        <v>0</v>
      </c>
    </row>
    <row r="5" spans="1:13" ht="30" customHeight="1" thickBot="1" x14ac:dyDescent="0.3">
      <c r="A5" s="150" t="s">
        <v>73</v>
      </c>
      <c r="B5" s="150"/>
      <c r="C5" s="143"/>
      <c r="D5" s="143"/>
      <c r="E5" s="12"/>
    </row>
    <row r="6" spans="1:13" x14ac:dyDescent="0.25">
      <c r="A6" s="15" t="s">
        <v>7</v>
      </c>
      <c r="B6" s="16">
        <f>15.5%/2</f>
        <v>7.7499999999999999E-2</v>
      </c>
      <c r="C6" s="16" t="s">
        <v>67</v>
      </c>
      <c r="D6" s="16" t="s">
        <v>68</v>
      </c>
      <c r="E6" s="17"/>
    </row>
    <row r="7" spans="1:13" x14ac:dyDescent="0.25">
      <c r="A7" s="20" t="s">
        <v>8</v>
      </c>
      <c r="B7" s="21">
        <f>8.85%/2</f>
        <v>4.4249999999999998E-2</v>
      </c>
      <c r="C7" s="21" t="s">
        <v>67</v>
      </c>
      <c r="D7" s="21" t="s">
        <v>68</v>
      </c>
      <c r="E7" s="17"/>
    </row>
    <row r="8" spans="1:13" x14ac:dyDescent="0.25">
      <c r="A8" s="23" t="s">
        <v>9</v>
      </c>
      <c r="B8" s="24"/>
      <c r="C8" s="25" t="s">
        <v>10</v>
      </c>
      <c r="D8" s="25" t="s">
        <v>11</v>
      </c>
      <c r="E8" s="26"/>
      <c r="G8" s="107" t="s">
        <v>97</v>
      </c>
      <c r="H8" s="107"/>
      <c r="I8" s="107"/>
      <c r="J8" s="107"/>
      <c r="K8" s="107"/>
      <c r="L8" s="107"/>
      <c r="M8" s="107"/>
    </row>
    <row r="9" spans="1:13" x14ac:dyDescent="0.25">
      <c r="A9" s="20" t="s">
        <v>12</v>
      </c>
      <c r="B9" s="21">
        <v>6.3600000000000004E-2</v>
      </c>
      <c r="C9" s="28" t="s">
        <v>67</v>
      </c>
      <c r="D9" s="28" t="s">
        <v>68</v>
      </c>
      <c r="E9" s="17"/>
    </row>
    <row r="10" spans="1:13" x14ac:dyDescent="0.25">
      <c r="A10" s="20" t="s">
        <v>13</v>
      </c>
      <c r="B10" s="21">
        <v>6.5600000000000006E-2</v>
      </c>
      <c r="C10" s="28" t="s">
        <v>67</v>
      </c>
      <c r="D10" s="28" t="s">
        <v>68</v>
      </c>
      <c r="E10" s="17"/>
      <c r="G10" s="68">
        <v>1</v>
      </c>
      <c r="H10" s="68" t="s">
        <v>108</v>
      </c>
      <c r="I10" s="68"/>
      <c r="J10" s="109"/>
    </row>
    <row r="11" spans="1:13" x14ac:dyDescent="0.25">
      <c r="A11" s="29" t="s">
        <v>15</v>
      </c>
      <c r="B11" s="30"/>
      <c r="C11" s="31" t="s">
        <v>67</v>
      </c>
      <c r="D11" s="31" t="s">
        <v>17</v>
      </c>
      <c r="E11" s="32"/>
      <c r="G11" s="68">
        <v>2</v>
      </c>
      <c r="H11" s="115" t="s">
        <v>111</v>
      </c>
      <c r="I11" s="116">
        <v>0.6</v>
      </c>
      <c r="J11" s="117"/>
    </row>
    <row r="12" spans="1:13" x14ac:dyDescent="0.25">
      <c r="A12" s="20" t="s">
        <v>18</v>
      </c>
      <c r="B12" s="21">
        <v>1E-3</v>
      </c>
      <c r="C12" s="28" t="s">
        <v>67</v>
      </c>
      <c r="D12" s="28" t="s">
        <v>68</v>
      </c>
      <c r="E12" s="17"/>
      <c r="G12" s="68">
        <v>3</v>
      </c>
      <c r="H12" s="68" t="s">
        <v>79</v>
      </c>
      <c r="I12" s="68"/>
      <c r="J12" s="109"/>
    </row>
    <row r="13" spans="1:13" x14ac:dyDescent="0.25">
      <c r="A13" s="20" t="s">
        <v>19</v>
      </c>
      <c r="B13" s="21">
        <v>1E-3</v>
      </c>
      <c r="C13" s="28" t="s">
        <v>67</v>
      </c>
      <c r="D13" s="28" t="s">
        <v>68</v>
      </c>
      <c r="E13" s="17"/>
      <c r="G13" s="119" t="s">
        <v>57</v>
      </c>
      <c r="H13" s="68" t="s">
        <v>77</v>
      </c>
      <c r="I13" s="68"/>
      <c r="J13" s="109"/>
    </row>
    <row r="14" spans="1:13" x14ac:dyDescent="0.25">
      <c r="A14" s="35" t="s">
        <v>20</v>
      </c>
      <c r="B14" s="36"/>
      <c r="C14" s="37" t="s">
        <v>21</v>
      </c>
      <c r="D14" s="38" t="s">
        <v>22</v>
      </c>
      <c r="E14" s="39"/>
      <c r="G14" s="119" t="s">
        <v>58</v>
      </c>
      <c r="H14" s="68" t="s">
        <v>78</v>
      </c>
      <c r="I14" s="68"/>
      <c r="J14" s="109"/>
    </row>
    <row r="15" spans="1:13" x14ac:dyDescent="0.25">
      <c r="A15" s="20" t="s">
        <v>23</v>
      </c>
      <c r="B15" s="21">
        <v>1.4E-3</v>
      </c>
      <c r="C15" s="28" t="s">
        <v>67</v>
      </c>
      <c r="D15" s="28" t="s">
        <v>68</v>
      </c>
      <c r="E15" s="17"/>
      <c r="G15" s="68">
        <v>4</v>
      </c>
      <c r="H15" s="68" t="s">
        <v>92</v>
      </c>
      <c r="I15" s="108">
        <v>0.25</v>
      </c>
      <c r="J15" s="109"/>
    </row>
    <row r="16" spans="1:13" x14ac:dyDescent="0.25">
      <c r="A16" s="20" t="s">
        <v>24</v>
      </c>
      <c r="B16" s="21">
        <v>6.0000000000000006E-4</v>
      </c>
      <c r="C16" s="28" t="s">
        <v>67</v>
      </c>
      <c r="D16" s="28" t="s">
        <v>68</v>
      </c>
      <c r="E16" s="17"/>
      <c r="G16" s="68">
        <v>5</v>
      </c>
      <c r="H16" s="113" t="s">
        <v>80</v>
      </c>
      <c r="I16" s="114"/>
      <c r="J16" s="112"/>
    </row>
    <row r="17" spans="1:10" x14ac:dyDescent="0.25">
      <c r="A17" s="41" t="s">
        <v>25</v>
      </c>
      <c r="B17" s="42"/>
      <c r="C17" s="43" t="s">
        <v>21</v>
      </c>
      <c r="D17" s="44" t="s">
        <v>26</v>
      </c>
      <c r="E17" s="137"/>
      <c r="G17" s="68">
        <v>6</v>
      </c>
      <c r="H17" s="113" t="s">
        <v>81</v>
      </c>
      <c r="I17" s="114">
        <v>12</v>
      </c>
      <c r="J17" s="118"/>
    </row>
    <row r="18" spans="1:10" ht="15.75" thickBot="1" x14ac:dyDescent="0.3">
      <c r="A18" s="47" t="s">
        <v>27</v>
      </c>
      <c r="B18" s="48"/>
      <c r="C18" s="49" t="s">
        <v>67</v>
      </c>
      <c r="D18" s="49" t="s">
        <v>68</v>
      </c>
      <c r="E18" s="50"/>
      <c r="G18" s="71">
        <v>7</v>
      </c>
      <c r="H18" s="71" t="s">
        <v>82</v>
      </c>
      <c r="I18" s="120"/>
      <c r="J18" s="132"/>
    </row>
    <row r="19" spans="1:10" ht="15.75" thickBot="1" x14ac:dyDescent="0.3">
      <c r="A19" s="52" t="s">
        <v>28</v>
      </c>
      <c r="B19" s="53"/>
      <c r="C19" s="53" t="s">
        <v>67</v>
      </c>
      <c r="D19" s="53" t="s">
        <v>68</v>
      </c>
      <c r="E19" s="54"/>
    </row>
    <row r="21" spans="1:10" x14ac:dyDescent="0.25">
      <c r="A21" s="151"/>
      <c r="B21" s="151"/>
      <c r="C21" s="151"/>
      <c r="D21" s="151"/>
      <c r="E21" s="151"/>
      <c r="F21" s="151"/>
      <c r="G21" s="58"/>
      <c r="H21" s="59"/>
      <c r="I21" s="59"/>
      <c r="J21" s="60"/>
    </row>
    <row r="22" spans="1:10" x14ac:dyDescent="0.25">
      <c r="A22" s="61"/>
      <c r="B22" s="62"/>
      <c r="C22" s="62"/>
      <c r="D22" s="62"/>
      <c r="E22" s="62"/>
      <c r="F22" s="62"/>
      <c r="G22" s="58"/>
      <c r="H22" s="63"/>
      <c r="I22" s="63"/>
      <c r="J22" s="60"/>
    </row>
    <row r="23" spans="1:10" x14ac:dyDescent="0.25">
      <c r="A23" s="64"/>
      <c r="B23" s="62"/>
      <c r="C23" s="62"/>
      <c r="D23" s="62"/>
      <c r="E23" s="62"/>
      <c r="F23" s="62"/>
      <c r="G23" s="58"/>
      <c r="H23" s="63"/>
      <c r="I23" s="63"/>
      <c r="J23" s="60"/>
    </row>
    <row r="24" spans="1:10" x14ac:dyDescent="0.25">
      <c r="A24" s="64"/>
      <c r="B24" s="62"/>
      <c r="C24" s="62"/>
      <c r="D24" s="62"/>
      <c r="E24" s="62"/>
      <c r="F24" s="62"/>
      <c r="G24" s="58"/>
      <c r="H24" s="63"/>
      <c r="I24" s="63"/>
      <c r="J24" s="60"/>
    </row>
    <row r="25" spans="1:10" x14ac:dyDescent="0.25">
      <c r="A25" s="64"/>
      <c r="B25" s="62"/>
      <c r="C25" s="62"/>
      <c r="D25" s="62"/>
      <c r="E25" s="62"/>
      <c r="F25" s="62"/>
      <c r="G25" s="58"/>
      <c r="H25" s="63"/>
      <c r="I25" s="63"/>
      <c r="J25" s="60"/>
    </row>
    <row r="26" spans="1:10" x14ac:dyDescent="0.25">
      <c r="A26" s="8"/>
    </row>
    <row r="27" spans="1:10" x14ac:dyDescent="0.25">
      <c r="A27" s="149"/>
      <c r="B27" s="149"/>
      <c r="C27" s="149"/>
      <c r="D27" s="149"/>
      <c r="E27" s="149"/>
      <c r="F27" s="149"/>
      <c r="G27" s="149"/>
      <c r="H27" s="149"/>
      <c r="I27" s="149"/>
      <c r="J27" s="149"/>
    </row>
  </sheetData>
  <mergeCells count="7">
    <mergeCell ref="A21:F21"/>
    <mergeCell ref="A27:J27"/>
    <mergeCell ref="A1:E1"/>
    <mergeCell ref="A3:A4"/>
    <mergeCell ref="C3:C5"/>
    <mergeCell ref="D3:D5"/>
    <mergeCell ref="A5:B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
  <sheetViews>
    <sheetView workbookViewId="0">
      <selection activeCell="F23" sqref="F23"/>
    </sheetView>
  </sheetViews>
  <sheetFormatPr defaultColWidth="8.85546875" defaultRowHeight="15" x14ac:dyDescent="0.25"/>
  <cols>
    <col min="1" max="1" width="18.28515625" style="66" customWidth="1"/>
    <col min="2" max="2" width="33.7109375" style="66" customWidth="1"/>
    <col min="3" max="3" width="19.42578125" style="66" customWidth="1"/>
    <col min="4" max="4" width="22.7109375" style="66" customWidth="1"/>
    <col min="5" max="5" width="21" style="66" customWidth="1"/>
    <col min="6" max="7" width="8.85546875" style="66"/>
    <col min="8" max="8" width="9.140625" style="66" bestFit="1" customWidth="1"/>
    <col min="9" max="9" width="40.28515625" style="66" customWidth="1"/>
    <col min="10" max="10" width="8.85546875" style="66"/>
    <col min="11" max="11" width="17.28515625" style="66" customWidth="1"/>
    <col min="12" max="12" width="17.7109375" style="66" customWidth="1"/>
    <col min="13" max="13" width="10.7109375" style="66" customWidth="1"/>
    <col min="14" max="14" width="8.85546875" style="66"/>
    <col min="15" max="15" width="12" style="66" bestFit="1" customWidth="1"/>
    <col min="16" max="16384" width="8.85546875" style="66"/>
  </cols>
  <sheetData>
    <row r="1" spans="1:12" x14ac:dyDescent="0.25">
      <c r="A1" s="67" t="s">
        <v>72</v>
      </c>
      <c r="B1" s="67"/>
      <c r="C1" s="67"/>
      <c r="D1" s="67"/>
      <c r="E1" s="67"/>
    </row>
    <row r="2" spans="1:12" x14ac:dyDescent="0.25">
      <c r="A2" s="67" t="s">
        <v>76</v>
      </c>
      <c r="B2" s="67"/>
      <c r="C2" s="67"/>
      <c r="D2" s="67"/>
      <c r="E2" s="67"/>
    </row>
    <row r="3" spans="1:12" x14ac:dyDescent="0.25">
      <c r="A3" s="67" t="s">
        <v>75</v>
      </c>
      <c r="B3" s="67"/>
      <c r="C3" s="67"/>
      <c r="D3" s="67"/>
      <c r="E3" s="67"/>
    </row>
    <row r="6" spans="1:12" x14ac:dyDescent="0.25">
      <c r="A6" s="67" t="s">
        <v>69</v>
      </c>
      <c r="B6" s="67"/>
      <c r="C6" s="67"/>
      <c r="D6" s="67"/>
    </row>
    <row r="8" spans="1:12" ht="14.45" customHeight="1" x14ac:dyDescent="0.25">
      <c r="A8" s="100" t="s">
        <v>53</v>
      </c>
      <c r="B8" s="152" t="s">
        <v>107</v>
      </c>
      <c r="C8" s="152"/>
      <c r="D8" s="152"/>
      <c r="E8" s="152"/>
      <c r="F8" s="152"/>
    </row>
    <row r="9" spans="1:12" x14ac:dyDescent="0.25">
      <c r="A9" s="71">
        <v>1</v>
      </c>
      <c r="B9" s="71" t="s">
        <v>46</v>
      </c>
      <c r="C9" s="155">
        <f>K29</f>
        <v>0</v>
      </c>
      <c r="D9" s="156"/>
      <c r="E9" s="156"/>
      <c r="F9" s="156"/>
    </row>
    <row r="10" spans="1:12" x14ac:dyDescent="0.25">
      <c r="A10" s="71"/>
      <c r="B10" s="71" t="s">
        <v>52</v>
      </c>
      <c r="C10" s="97" t="s">
        <v>54</v>
      </c>
      <c r="D10" s="97" t="s">
        <v>2</v>
      </c>
      <c r="E10" s="97" t="s">
        <v>3</v>
      </c>
      <c r="F10" s="97"/>
    </row>
    <row r="11" spans="1:12" x14ac:dyDescent="0.25">
      <c r="A11" s="99" t="s">
        <v>55</v>
      </c>
      <c r="B11" s="72" t="s">
        <v>7</v>
      </c>
      <c r="C11" s="73">
        <f>15.5%/2</f>
        <v>7.7499999999999999E-2</v>
      </c>
      <c r="D11" s="73" t="s">
        <v>65</v>
      </c>
      <c r="E11" s="73" t="s">
        <v>66</v>
      </c>
      <c r="F11" s="74"/>
    </row>
    <row r="12" spans="1:12" x14ac:dyDescent="0.25">
      <c r="A12" s="99" t="s">
        <v>56</v>
      </c>
      <c r="B12" s="72" t="s">
        <v>8</v>
      </c>
      <c r="C12" s="73">
        <f>8.85%/2</f>
        <v>4.4249999999999998E-2</v>
      </c>
      <c r="D12" s="73" t="s">
        <v>65</v>
      </c>
      <c r="E12" s="73" t="s">
        <v>66</v>
      </c>
      <c r="F12" s="74"/>
    </row>
    <row r="13" spans="1:12" x14ac:dyDescent="0.25">
      <c r="A13" s="71">
        <v>2</v>
      </c>
      <c r="B13" s="75" t="s">
        <v>9</v>
      </c>
      <c r="C13" s="76"/>
      <c r="D13" s="77" t="s">
        <v>10</v>
      </c>
      <c r="E13" s="77" t="s">
        <v>11</v>
      </c>
      <c r="F13" s="78"/>
    </row>
    <row r="14" spans="1:12" x14ac:dyDescent="0.25">
      <c r="A14" s="99" t="s">
        <v>57</v>
      </c>
      <c r="B14" s="72" t="s">
        <v>12</v>
      </c>
      <c r="C14" s="73">
        <v>6.3600000000000004E-2</v>
      </c>
      <c r="D14" s="79" t="s">
        <v>65</v>
      </c>
      <c r="E14" s="79" t="s">
        <v>66</v>
      </c>
      <c r="F14" s="74"/>
    </row>
    <row r="15" spans="1:12" x14ac:dyDescent="0.25">
      <c r="A15" s="99" t="s">
        <v>58</v>
      </c>
      <c r="B15" s="72" t="s">
        <v>13</v>
      </c>
      <c r="C15" s="73">
        <v>6.5600000000000006E-2</v>
      </c>
      <c r="D15" s="79" t="s">
        <v>65</v>
      </c>
      <c r="E15" s="79" t="s">
        <v>66</v>
      </c>
      <c r="F15" s="74"/>
      <c r="H15" s="107" t="s">
        <v>98</v>
      </c>
      <c r="I15" s="107"/>
      <c r="J15" s="107"/>
      <c r="K15" s="107"/>
      <c r="L15" s="107"/>
    </row>
    <row r="16" spans="1:12" x14ac:dyDescent="0.25">
      <c r="A16" s="99" t="s">
        <v>59</v>
      </c>
      <c r="B16" s="72" t="s">
        <v>14</v>
      </c>
      <c r="C16" s="73">
        <v>5.3E-3</v>
      </c>
      <c r="D16" s="79" t="s">
        <v>65</v>
      </c>
      <c r="E16" s="79" t="s">
        <v>66</v>
      </c>
      <c r="F16" s="74"/>
    </row>
    <row r="17" spans="1:13" x14ac:dyDescent="0.25">
      <c r="A17" s="71">
        <v>3</v>
      </c>
      <c r="B17" s="80" t="s">
        <v>15</v>
      </c>
      <c r="C17" s="81"/>
      <c r="D17" s="82" t="s">
        <v>16</v>
      </c>
      <c r="E17" s="82" t="s">
        <v>17</v>
      </c>
      <c r="F17" s="83"/>
      <c r="H17" s="68">
        <v>1</v>
      </c>
      <c r="I17" s="68" t="s">
        <v>108</v>
      </c>
      <c r="J17" s="68"/>
      <c r="K17" s="109"/>
    </row>
    <row r="18" spans="1:13" x14ac:dyDescent="0.25">
      <c r="A18" s="99" t="s">
        <v>60</v>
      </c>
      <c r="B18" s="72" t="s">
        <v>18</v>
      </c>
      <c r="C18" s="73">
        <v>1E-3</v>
      </c>
      <c r="D18" s="79" t="s">
        <v>65</v>
      </c>
      <c r="E18" s="79" t="s">
        <v>66</v>
      </c>
      <c r="F18" s="74"/>
      <c r="H18" s="68">
        <v>2</v>
      </c>
      <c r="I18" s="115" t="s">
        <v>111</v>
      </c>
      <c r="J18" s="116">
        <v>0.6</v>
      </c>
      <c r="K18" s="117"/>
    </row>
    <row r="19" spans="1:13" x14ac:dyDescent="0.25">
      <c r="A19" s="99" t="s">
        <v>61</v>
      </c>
      <c r="B19" s="72" t="s">
        <v>19</v>
      </c>
      <c r="C19" s="73">
        <v>1E-3</v>
      </c>
      <c r="D19" s="79" t="s">
        <v>65</v>
      </c>
      <c r="E19" s="79" t="s">
        <v>66</v>
      </c>
      <c r="F19" s="74"/>
      <c r="H19" s="68">
        <v>3</v>
      </c>
      <c r="I19" s="115" t="s">
        <v>104</v>
      </c>
      <c r="J19" s="115">
        <v>3.5</v>
      </c>
      <c r="K19" s="117"/>
    </row>
    <row r="20" spans="1:13" x14ac:dyDescent="0.25">
      <c r="A20" s="71">
        <v>4</v>
      </c>
      <c r="B20" s="84" t="s">
        <v>20</v>
      </c>
      <c r="C20" s="85"/>
      <c r="D20" s="86" t="s">
        <v>21</v>
      </c>
      <c r="E20" s="86" t="s">
        <v>22</v>
      </c>
      <c r="F20" s="87"/>
      <c r="H20" s="113">
        <v>4</v>
      </c>
      <c r="I20" s="113" t="s">
        <v>91</v>
      </c>
      <c r="J20" s="113"/>
      <c r="K20" s="122"/>
    </row>
    <row r="21" spans="1:13" x14ac:dyDescent="0.25">
      <c r="A21" s="99" t="s">
        <v>62</v>
      </c>
      <c r="B21" s="72" t="s">
        <v>23</v>
      </c>
      <c r="C21" s="73">
        <v>1.4E-3</v>
      </c>
      <c r="D21" s="79" t="s">
        <v>65</v>
      </c>
      <c r="E21" s="79" t="s">
        <v>66</v>
      </c>
      <c r="F21" s="74"/>
      <c r="H21" s="121" t="s">
        <v>60</v>
      </c>
      <c r="I21" s="111" t="s">
        <v>110</v>
      </c>
      <c r="J21" s="111"/>
      <c r="K21" s="112"/>
    </row>
    <row r="22" spans="1:13" x14ac:dyDescent="0.25">
      <c r="A22" s="99" t="s">
        <v>63</v>
      </c>
      <c r="B22" s="72" t="s">
        <v>24</v>
      </c>
      <c r="C22" s="73">
        <v>6.0000000000000006E-4</v>
      </c>
      <c r="D22" s="79" t="s">
        <v>65</v>
      </c>
      <c r="E22" s="79" t="s">
        <v>66</v>
      </c>
      <c r="F22" s="74"/>
      <c r="H22" s="119" t="s">
        <v>85</v>
      </c>
      <c r="I22" s="110" t="s">
        <v>86</v>
      </c>
      <c r="J22" s="68"/>
      <c r="K22" s="109"/>
    </row>
    <row r="23" spans="1:13" x14ac:dyDescent="0.25">
      <c r="A23" s="71">
        <v>5</v>
      </c>
      <c r="B23" s="88" t="s">
        <v>25</v>
      </c>
      <c r="C23" s="89">
        <f>SUM(C11:C22)</f>
        <v>0.26025000000000004</v>
      </c>
      <c r="D23" s="90" t="s">
        <v>21</v>
      </c>
      <c r="E23" s="90" t="s">
        <v>26</v>
      </c>
      <c r="F23" s="158"/>
      <c r="H23" s="119" t="s">
        <v>87</v>
      </c>
      <c r="I23" s="110" t="s">
        <v>88</v>
      </c>
      <c r="J23" s="68">
        <v>6</v>
      </c>
      <c r="K23" s="68"/>
    </row>
    <row r="24" spans="1:13" x14ac:dyDescent="0.25">
      <c r="A24" s="71">
        <v>6</v>
      </c>
      <c r="B24" s="92" t="s">
        <v>27</v>
      </c>
      <c r="C24" s="93" t="s">
        <v>66</v>
      </c>
      <c r="D24" s="94" t="s">
        <v>65</v>
      </c>
      <c r="E24" s="94" t="s">
        <v>66</v>
      </c>
      <c r="F24" s="95"/>
      <c r="H24" s="119" t="s">
        <v>89</v>
      </c>
      <c r="I24" s="110" t="s">
        <v>90</v>
      </c>
      <c r="J24" s="68">
        <v>12</v>
      </c>
      <c r="K24" s="68"/>
      <c r="M24" s="131"/>
    </row>
    <row r="25" spans="1:13" x14ac:dyDescent="0.25">
      <c r="A25" s="71">
        <v>7</v>
      </c>
      <c r="B25" s="92" t="s">
        <v>28</v>
      </c>
      <c r="C25" s="72" t="s">
        <v>66</v>
      </c>
      <c r="D25" s="72" t="s">
        <v>65</v>
      </c>
      <c r="E25" s="72" t="s">
        <v>66</v>
      </c>
      <c r="F25" s="96"/>
      <c r="H25" s="121" t="s">
        <v>61</v>
      </c>
      <c r="I25" s="111" t="s">
        <v>78</v>
      </c>
      <c r="J25" s="111"/>
      <c r="K25" s="112"/>
    </row>
    <row r="26" spans="1:13" x14ac:dyDescent="0.25">
      <c r="H26" s="68">
        <v>5</v>
      </c>
      <c r="I26" s="68" t="s">
        <v>101</v>
      </c>
      <c r="J26" s="108">
        <v>0.25</v>
      </c>
      <c r="K26" s="109"/>
    </row>
    <row r="27" spans="1:13" x14ac:dyDescent="0.25">
      <c r="H27" s="68">
        <v>6</v>
      </c>
      <c r="I27" s="113" t="s">
        <v>83</v>
      </c>
      <c r="J27" s="114"/>
      <c r="K27" s="112"/>
    </row>
    <row r="28" spans="1:13" x14ac:dyDescent="0.25">
      <c r="A28" s="151"/>
      <c r="B28" s="151"/>
      <c r="C28" s="151"/>
      <c r="D28" s="151"/>
      <c r="E28" s="151"/>
      <c r="F28" s="151"/>
      <c r="G28" s="58"/>
      <c r="H28" s="68">
        <v>7</v>
      </c>
      <c r="I28" s="113" t="s">
        <v>84</v>
      </c>
      <c r="J28" s="68">
        <v>12</v>
      </c>
      <c r="K28" s="112"/>
    </row>
    <row r="29" spans="1:13" x14ac:dyDescent="0.25">
      <c r="A29" s="61"/>
      <c r="B29" s="62"/>
      <c r="C29" s="62"/>
      <c r="D29" s="62"/>
      <c r="E29" s="62"/>
      <c r="F29" s="62"/>
      <c r="G29" s="58"/>
      <c r="H29" s="71">
        <v>8</v>
      </c>
      <c r="I29" s="71" t="s">
        <v>82</v>
      </c>
      <c r="J29" s="133"/>
      <c r="K29" s="123"/>
    </row>
    <row r="30" spans="1:13" x14ac:dyDescent="0.25">
      <c r="A30" s="64"/>
      <c r="B30" s="62"/>
      <c r="C30" s="62"/>
      <c r="D30" s="62"/>
      <c r="E30" s="62"/>
      <c r="F30" s="62"/>
      <c r="G30" s="58"/>
      <c r="J30" s="60"/>
    </row>
    <row r="31" spans="1:13" x14ac:dyDescent="0.25">
      <c r="A31" s="64"/>
      <c r="B31" s="62"/>
      <c r="C31" s="62"/>
      <c r="D31" s="62"/>
      <c r="E31" s="62"/>
      <c r="F31" s="62"/>
      <c r="G31" s="58"/>
      <c r="H31" s="63"/>
      <c r="I31" s="63"/>
      <c r="J31" s="60"/>
    </row>
    <row r="32" spans="1:13" x14ac:dyDescent="0.25">
      <c r="A32" s="64"/>
      <c r="B32" s="62"/>
      <c r="C32" s="62"/>
      <c r="D32" s="62"/>
      <c r="E32" s="62"/>
      <c r="F32" s="62"/>
      <c r="G32" s="58"/>
      <c r="H32" s="63"/>
      <c r="I32" s="63"/>
      <c r="J32" s="60"/>
    </row>
    <row r="33" spans="1:10" x14ac:dyDescent="0.25">
      <c r="A33" s="8"/>
    </row>
    <row r="34" spans="1:10" x14ac:dyDescent="0.25">
      <c r="A34" s="149"/>
      <c r="B34" s="149"/>
      <c r="C34" s="149"/>
      <c r="D34" s="149"/>
      <c r="E34" s="149"/>
      <c r="F34" s="149"/>
      <c r="G34" s="149"/>
      <c r="H34" s="149"/>
      <c r="I34" s="149"/>
      <c r="J34" s="149"/>
    </row>
  </sheetData>
  <mergeCells count="4">
    <mergeCell ref="C9:F9"/>
    <mergeCell ref="B8:F8"/>
    <mergeCell ref="A28:F28"/>
    <mergeCell ref="A34:J34"/>
  </mergeCells>
  <phoneticPr fontId="19"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2"/>
  <sheetViews>
    <sheetView topLeftCell="A7" workbookViewId="0">
      <selection activeCell="C36" sqref="C36"/>
    </sheetView>
  </sheetViews>
  <sheetFormatPr defaultColWidth="8.85546875" defaultRowHeight="15" x14ac:dyDescent="0.25"/>
  <cols>
    <col min="1" max="1" width="7.7109375" style="66" customWidth="1"/>
    <col min="2" max="2" width="33.7109375" style="66" customWidth="1"/>
    <col min="3" max="3" width="19.42578125" style="66" customWidth="1"/>
    <col min="4" max="4" width="22.7109375" style="66" customWidth="1"/>
    <col min="5" max="5" width="21" style="66" customWidth="1"/>
    <col min="6" max="6" width="23" style="66" customWidth="1"/>
    <col min="7" max="16384" width="8.85546875" style="66"/>
  </cols>
  <sheetData>
    <row r="1" spans="1:6" x14ac:dyDescent="0.25">
      <c r="A1" s="67" t="s">
        <v>49</v>
      </c>
      <c r="B1" s="67"/>
      <c r="C1" s="67"/>
      <c r="D1" s="67"/>
      <c r="E1" s="67"/>
    </row>
    <row r="2" spans="1:6" x14ac:dyDescent="0.25">
      <c r="A2" s="67" t="s">
        <v>50</v>
      </c>
      <c r="B2" s="67"/>
      <c r="C2" s="67"/>
      <c r="D2" s="67"/>
      <c r="E2" s="67"/>
    </row>
    <row r="3" spans="1:6" x14ac:dyDescent="0.25">
      <c r="A3" s="67" t="s">
        <v>35</v>
      </c>
      <c r="B3" s="67"/>
      <c r="C3" s="67"/>
      <c r="D3" s="67"/>
      <c r="E3" s="67"/>
    </row>
    <row r="5" spans="1:6" x14ac:dyDescent="0.25">
      <c r="A5" s="97" t="s">
        <v>38</v>
      </c>
      <c r="B5" s="98" t="s">
        <v>37</v>
      </c>
      <c r="C5" s="97" t="s">
        <v>48</v>
      </c>
      <c r="D5" s="97" t="s">
        <v>39</v>
      </c>
    </row>
    <row r="6" spans="1:6" x14ac:dyDescent="0.25">
      <c r="A6" s="97">
        <v>1</v>
      </c>
      <c r="B6" s="69" t="s">
        <v>42</v>
      </c>
      <c r="C6" s="69" t="s">
        <v>64</v>
      </c>
      <c r="D6" s="103">
        <f>D7+D8</f>
        <v>24090.97</v>
      </c>
    </row>
    <row r="7" spans="1:6" x14ac:dyDescent="0.25">
      <c r="A7" s="97" t="s">
        <v>41</v>
      </c>
      <c r="B7" s="69" t="s">
        <v>36</v>
      </c>
      <c r="C7" s="69" t="s">
        <v>64</v>
      </c>
      <c r="D7" s="102">
        <v>20000</v>
      </c>
    </row>
    <row r="8" spans="1:6" x14ac:dyDescent="0.25">
      <c r="A8" s="97" t="s">
        <v>40</v>
      </c>
      <c r="B8" s="69" t="s">
        <v>44</v>
      </c>
      <c r="C8" s="69" t="s">
        <v>64</v>
      </c>
      <c r="D8" s="102">
        <v>4090.97</v>
      </c>
    </row>
    <row r="9" spans="1:6" x14ac:dyDescent="0.25">
      <c r="A9" s="97">
        <v>2</v>
      </c>
      <c r="B9" s="69" t="s">
        <v>43</v>
      </c>
      <c r="C9" s="70">
        <v>0.25</v>
      </c>
      <c r="D9" s="103">
        <f>C9*D6</f>
        <v>6022.7425000000003</v>
      </c>
    </row>
    <row r="10" spans="1:6" x14ac:dyDescent="0.25">
      <c r="A10" s="97">
        <v>3</v>
      </c>
      <c r="B10" s="69" t="s">
        <v>45</v>
      </c>
      <c r="C10" s="69" t="s">
        <v>64</v>
      </c>
      <c r="D10" s="103">
        <f>D6-D9</f>
        <v>18068.227500000001</v>
      </c>
    </row>
    <row r="11" spans="1:6" x14ac:dyDescent="0.25">
      <c r="A11" s="97">
        <v>4</v>
      </c>
      <c r="B11" s="69" t="s">
        <v>47</v>
      </c>
      <c r="C11" s="69">
        <v>12</v>
      </c>
      <c r="D11" s="104">
        <f>D10/C11</f>
        <v>1505.6856250000001</v>
      </c>
    </row>
    <row r="13" spans="1:6" x14ac:dyDescent="0.25">
      <c r="A13" s="67" t="s">
        <v>51</v>
      </c>
      <c r="B13" s="67"/>
      <c r="C13" s="67"/>
      <c r="D13" s="67"/>
    </row>
    <row r="15" spans="1:6" x14ac:dyDescent="0.25">
      <c r="A15" s="100" t="s">
        <v>53</v>
      </c>
      <c r="B15" s="152" t="s">
        <v>0</v>
      </c>
      <c r="C15" s="152"/>
      <c r="D15" s="152"/>
      <c r="E15" s="152"/>
      <c r="F15" s="152"/>
    </row>
    <row r="16" spans="1:6" x14ac:dyDescent="0.25">
      <c r="A16" s="97">
        <v>1</v>
      </c>
      <c r="B16" s="71" t="s">
        <v>46</v>
      </c>
      <c r="C16" s="153">
        <f>D11</f>
        <v>1505.6856250000001</v>
      </c>
      <c r="D16" s="154"/>
      <c r="E16" s="154"/>
      <c r="F16" s="154"/>
    </row>
    <row r="17" spans="1:9" x14ac:dyDescent="0.25">
      <c r="A17" s="97"/>
      <c r="B17" s="71" t="s">
        <v>52</v>
      </c>
      <c r="C17" s="97" t="s">
        <v>54</v>
      </c>
      <c r="D17" s="97" t="s">
        <v>2</v>
      </c>
      <c r="E17" s="97" t="s">
        <v>3</v>
      </c>
      <c r="F17" s="97"/>
    </row>
    <row r="18" spans="1:9" x14ac:dyDescent="0.25">
      <c r="A18" s="101" t="s">
        <v>55</v>
      </c>
      <c r="B18" s="72" t="s">
        <v>7</v>
      </c>
      <c r="C18" s="73">
        <v>0.155</v>
      </c>
      <c r="D18" s="73"/>
      <c r="E18" s="73"/>
      <c r="F18" s="74">
        <f>$C$16*C18</f>
        <v>233.38127187500001</v>
      </c>
    </row>
    <row r="19" spans="1:9" x14ac:dyDescent="0.25">
      <c r="A19" s="101" t="s">
        <v>56</v>
      </c>
      <c r="B19" s="72" t="s">
        <v>8</v>
      </c>
      <c r="C19" s="73">
        <v>8.8499999999999995E-2</v>
      </c>
      <c r="D19" s="73"/>
      <c r="E19" s="73"/>
      <c r="F19" s="74">
        <f>$C$16*C19</f>
        <v>133.25317781250001</v>
      </c>
    </row>
    <row r="20" spans="1:9" x14ac:dyDescent="0.25">
      <c r="A20" s="97">
        <v>2</v>
      </c>
      <c r="B20" s="75" t="s">
        <v>9</v>
      </c>
      <c r="C20" s="76"/>
      <c r="D20" s="77" t="s">
        <v>10</v>
      </c>
      <c r="E20" s="77" t="s">
        <v>11</v>
      </c>
      <c r="F20" s="78">
        <f>F18+F19</f>
        <v>366.63444968750002</v>
      </c>
      <c r="I20" s="105"/>
    </row>
    <row r="21" spans="1:9" x14ac:dyDescent="0.25">
      <c r="A21" s="101" t="s">
        <v>57</v>
      </c>
      <c r="B21" s="72" t="s">
        <v>12</v>
      </c>
      <c r="C21" s="73">
        <v>6.3600000000000004E-2</v>
      </c>
      <c r="D21" s="79"/>
      <c r="E21" s="79"/>
      <c r="F21" s="74">
        <f>C21*$C$16</f>
        <v>95.761605750000015</v>
      </c>
    </row>
    <row r="22" spans="1:9" x14ac:dyDescent="0.25">
      <c r="A22" s="101" t="s">
        <v>58</v>
      </c>
      <c r="B22" s="72" t="s">
        <v>13</v>
      </c>
      <c r="C22" s="73">
        <v>6.5600000000000006E-2</v>
      </c>
      <c r="D22" s="79"/>
      <c r="E22" s="79"/>
      <c r="F22" s="74">
        <f>C22*$C$16</f>
        <v>98.772977000000012</v>
      </c>
    </row>
    <row r="23" spans="1:9" x14ac:dyDescent="0.25">
      <c r="A23" s="101" t="s">
        <v>59</v>
      </c>
      <c r="B23" s="72" t="s">
        <v>14</v>
      </c>
      <c r="C23" s="73">
        <v>5.3E-3</v>
      </c>
      <c r="D23" s="79"/>
      <c r="E23" s="79"/>
      <c r="F23" s="74">
        <f>C23*$C$16</f>
        <v>7.9801338125000001</v>
      </c>
    </row>
    <row r="24" spans="1:9" x14ac:dyDescent="0.25">
      <c r="A24" s="97">
        <v>3</v>
      </c>
      <c r="B24" s="80" t="s">
        <v>15</v>
      </c>
      <c r="C24" s="81"/>
      <c r="D24" s="82" t="s">
        <v>16</v>
      </c>
      <c r="E24" s="82" t="s">
        <v>17</v>
      </c>
      <c r="F24" s="83">
        <f>F21+F22+F23</f>
        <v>202.51471656250004</v>
      </c>
    </row>
    <row r="25" spans="1:9" x14ac:dyDescent="0.25">
      <c r="A25" s="101" t="s">
        <v>60</v>
      </c>
      <c r="B25" s="72" t="s">
        <v>18</v>
      </c>
      <c r="C25" s="73">
        <v>1E-3</v>
      </c>
      <c r="D25" s="79"/>
      <c r="E25" s="79"/>
      <c r="F25" s="74">
        <f>$C$16*C25</f>
        <v>1.5056856250000001</v>
      </c>
    </row>
    <row r="26" spans="1:9" x14ac:dyDescent="0.25">
      <c r="A26" s="101" t="s">
        <v>61</v>
      </c>
      <c r="B26" s="72" t="s">
        <v>19</v>
      </c>
      <c r="C26" s="73">
        <v>1E-3</v>
      </c>
      <c r="D26" s="79"/>
      <c r="E26" s="79"/>
      <c r="F26" s="74">
        <f>$C$16*C26</f>
        <v>1.5056856250000001</v>
      </c>
    </row>
    <row r="27" spans="1:9" x14ac:dyDescent="0.25">
      <c r="A27" s="97">
        <v>4</v>
      </c>
      <c r="B27" s="84" t="s">
        <v>20</v>
      </c>
      <c r="C27" s="85"/>
      <c r="D27" s="86" t="s">
        <v>21</v>
      </c>
      <c r="E27" s="86" t="s">
        <v>22</v>
      </c>
      <c r="F27" s="87">
        <f>F26+F25</f>
        <v>3.0113712500000003</v>
      </c>
    </row>
    <row r="28" spans="1:9" x14ac:dyDescent="0.25">
      <c r="A28" s="101" t="s">
        <v>62</v>
      </c>
      <c r="B28" s="72" t="s">
        <v>23</v>
      </c>
      <c r="C28" s="73">
        <v>1.4E-3</v>
      </c>
      <c r="D28" s="79"/>
      <c r="E28" s="79"/>
      <c r="F28" s="74">
        <f>$C$16*C28</f>
        <v>2.1079598750000001</v>
      </c>
    </row>
    <row r="29" spans="1:9" x14ac:dyDescent="0.25">
      <c r="A29" s="101" t="s">
        <v>63</v>
      </c>
      <c r="B29" s="72" t="s">
        <v>24</v>
      </c>
      <c r="C29" s="73">
        <v>6.0000000000000006E-4</v>
      </c>
      <c r="D29" s="79"/>
      <c r="E29" s="79"/>
      <c r="F29" s="74">
        <f>$C$16*C29</f>
        <v>0.90341137500000013</v>
      </c>
    </row>
    <row r="30" spans="1:9" x14ac:dyDescent="0.25">
      <c r="A30" s="97">
        <v>5</v>
      </c>
      <c r="B30" s="88" t="s">
        <v>25</v>
      </c>
      <c r="C30" s="89"/>
      <c r="D30" s="90" t="s">
        <v>21</v>
      </c>
      <c r="E30" s="90" t="s">
        <v>26</v>
      </c>
      <c r="F30" s="91">
        <f>F28+F29</f>
        <v>3.0113712500000003</v>
      </c>
    </row>
    <row r="31" spans="1:9" x14ac:dyDescent="0.25">
      <c r="A31" s="97">
        <v>6</v>
      </c>
      <c r="B31" s="92" t="s">
        <v>27</v>
      </c>
      <c r="C31" s="93"/>
      <c r="D31" s="94"/>
      <c r="E31" s="94"/>
      <c r="F31" s="95">
        <f>F27+F30</f>
        <v>6.0227425000000006</v>
      </c>
    </row>
    <row r="32" spans="1:9" x14ac:dyDescent="0.25">
      <c r="A32" s="97">
        <v>7</v>
      </c>
      <c r="B32" s="92" t="s">
        <v>28</v>
      </c>
      <c r="C32" s="72"/>
      <c r="D32" s="72"/>
      <c r="E32" s="72"/>
      <c r="F32" s="96">
        <f>F20+F24+F27+F30</f>
        <v>575.17190875000006</v>
      </c>
      <c r="H32" s="105"/>
    </row>
  </sheetData>
  <mergeCells count="2">
    <mergeCell ref="B15:F15"/>
    <mergeCell ref="C16:F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Delovni listi</vt:lpstr>
      </vt:variant>
      <vt:variant>
        <vt:i4>6</vt:i4>
      </vt:variant>
    </vt:vector>
  </HeadingPairs>
  <TitlesOfParts>
    <vt:vector size="6" baseType="lpstr">
      <vt:lpstr>minimali_maksimalni_prispev izr</vt:lpstr>
      <vt:lpstr>minimali_maksimalni_prispevki</vt:lpstr>
      <vt:lpstr>med_min_maks</vt:lpstr>
      <vt:lpstr>zac_poslovanje_sredi_leta</vt:lpstr>
      <vt:lpstr>poslovanje_sredi_leta&amp;nas. leto</vt:lpstr>
      <vt:lpstr>izračun_rešeno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Marjetka Grivec Husar</dc:creator>
  <cp:keywords/>
  <dc:description/>
  <cp:lastModifiedBy>Janez Černilec</cp:lastModifiedBy>
  <cp:revision>0</cp:revision>
  <cp:lastPrinted>2017-01-13T09:05:04Z</cp:lastPrinted>
  <dcterms:created xsi:type="dcterms:W3CDTF">2016-01-13T10:51:06Z</dcterms:created>
  <dcterms:modified xsi:type="dcterms:W3CDTF">2021-11-23T04:03:56Z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