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Jano\Desktop\"/>
    </mc:Choice>
  </mc:AlternateContent>
  <xr:revisionPtr revIDLastSave="0" documentId="13_ncr:1_{9ECE38DD-01E2-4818-B6C0-F2B3786C56E7}" xr6:coauthVersionLast="36" xr6:coauthVersionMax="36" xr10:uidLastSave="{00000000-0000-0000-0000-000000000000}"/>
  <bookViews>
    <workbookView xWindow="0" yWindow="0" windowWidth="28800" windowHeight="13425" firstSheet="1" activeTab="1" xr2:uid="{00000000-000D-0000-FFFF-FFFF00000000}"/>
  </bookViews>
  <sheets>
    <sheet name="osnova_plače" sheetId="11" state="hidden" r:id="rId1"/>
    <sheet name="bruto plača" sheetId="8" r:id="rId2"/>
    <sheet name="povprečja-bolniška" sheetId="13" state="hidden" r:id="rId3"/>
    <sheet name="dodatni_prispevki" sheetId="12" state="hidden" r:id="rId4"/>
    <sheet name="Izračun plače" sheetId="2" r:id="rId5"/>
    <sheet name="bolniška" sheetId="9" state="hidden" r:id="rId6"/>
    <sheet name="formula" sheetId="6" state="hidden" r:id="rId7"/>
    <sheet name="dohodninska lestvica" sheetId="3" r:id="rId8"/>
    <sheet name="splošne olajšave" sheetId="4" r:id="rId9"/>
    <sheet name="osebne_posebne olajšave" sheetId="5"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8" l="1"/>
  <c r="L29" i="2"/>
  <c r="C67" i="8"/>
  <c r="D5" i="5" l="1"/>
  <c r="B5" i="5"/>
  <c r="A19" i="4"/>
  <c r="A18" i="4"/>
  <c r="B3" i="4"/>
  <c r="A3" i="4"/>
  <c r="A14" i="4"/>
  <c r="F2" i="4"/>
  <c r="E3" i="4"/>
  <c r="D3" i="4"/>
  <c r="C11" i="3"/>
  <c r="C12" i="3"/>
  <c r="C13" i="3"/>
  <c r="C10" i="3"/>
  <c r="B11" i="3"/>
  <c r="B12" i="3"/>
  <c r="D4" i="8" l="1"/>
  <c r="M26" i="8" l="1"/>
  <c r="F25" i="8" l="1"/>
  <c r="I14" i="12" l="1"/>
  <c r="I11" i="12"/>
  <c r="I16" i="12" l="1"/>
  <c r="I18" i="12" s="1"/>
  <c r="I15" i="12"/>
  <c r="I5" i="12"/>
  <c r="I6" i="12" s="1"/>
  <c r="I17" i="12"/>
  <c r="F24" i="12" s="1"/>
  <c r="F25" i="12" s="1"/>
  <c r="C49" i="11"/>
  <c r="H37" i="8" s="1"/>
  <c r="F37" i="8" s="1"/>
  <c r="C50" i="11"/>
  <c r="H38" i="8" s="1"/>
  <c r="F38" i="8" s="1"/>
  <c r="C51" i="11"/>
  <c r="H39" i="8" s="1"/>
  <c r="F39" i="8" s="1"/>
  <c r="C52" i="11"/>
  <c r="H40" i="8" s="1"/>
  <c r="F40" i="8" s="1"/>
  <c r="C53" i="11"/>
  <c r="H41" i="8" s="1"/>
  <c r="F41" i="8" s="1"/>
  <c r="C54" i="11"/>
  <c r="H42" i="8" s="1"/>
  <c r="F42" i="8" s="1"/>
  <c r="C55" i="11"/>
  <c r="H43" i="8" s="1"/>
  <c r="F43" i="8" s="1"/>
  <c r="C56" i="11"/>
  <c r="H44" i="8" s="1"/>
  <c r="F44" i="8" s="1"/>
  <c r="C57" i="11"/>
  <c r="H45" i="8" s="1"/>
  <c r="F45" i="8" s="1"/>
  <c r="C58" i="11"/>
  <c r="H46" i="8" s="1"/>
  <c r="F46" i="8" s="1"/>
  <c r="C59" i="11"/>
  <c r="H47" i="8" s="1"/>
  <c r="F47" i="8" s="1"/>
  <c r="C60" i="11"/>
  <c r="H48" i="8" s="1"/>
  <c r="F48" i="8" s="1"/>
  <c r="C61" i="11"/>
  <c r="H49" i="8" s="1"/>
  <c r="F49" i="8" s="1"/>
  <c r="C62" i="11"/>
  <c r="H50" i="8" s="1"/>
  <c r="F50" i="8" s="1"/>
  <c r="C63" i="11"/>
  <c r="H51" i="8" s="1"/>
  <c r="F51" i="8" s="1"/>
  <c r="K33" i="8" s="1"/>
  <c r="C64" i="11"/>
  <c r="H52" i="8" s="1"/>
  <c r="F52" i="8" s="1"/>
  <c r="C65" i="11"/>
  <c r="H53" i="8" s="1"/>
  <c r="F53" i="8" s="1"/>
  <c r="C66" i="11"/>
  <c r="H54" i="8" s="1"/>
  <c r="F54" i="8" s="1"/>
  <c r="C67" i="11"/>
  <c r="H55" i="8" s="1"/>
  <c r="F55" i="8" s="1"/>
  <c r="C68" i="11"/>
  <c r="H56" i="8" s="1"/>
  <c r="F56" i="8" s="1"/>
  <c r="C69" i="11"/>
  <c r="H57" i="8" s="1"/>
  <c r="F57" i="8" s="1"/>
  <c r="C70" i="11"/>
  <c r="H58" i="8" s="1"/>
  <c r="F58" i="8" s="1"/>
  <c r="C71" i="11"/>
  <c r="H59" i="8" s="1"/>
  <c r="F59" i="8" s="1"/>
  <c r="C72" i="11"/>
  <c r="H60" i="8" s="1"/>
  <c r="F60" i="8" s="1"/>
  <c r="C73" i="11"/>
  <c r="H61" i="8" s="1"/>
  <c r="F61" i="8" s="1"/>
  <c r="C74" i="11"/>
  <c r="H62" i="8" s="1"/>
  <c r="F62" i="8" s="1"/>
  <c r="C75" i="11"/>
  <c r="H63" i="8" s="1"/>
  <c r="F63" i="8" s="1"/>
  <c r="C76" i="11"/>
  <c r="H64" i="8" s="1"/>
  <c r="F64" i="8" s="1"/>
  <c r="C77" i="11"/>
  <c r="H65" i="8" s="1"/>
  <c r="F65" i="8" s="1"/>
  <c r="C78" i="11"/>
  <c r="H66" i="8" s="1"/>
  <c r="F66" i="8" s="1"/>
  <c r="C79" i="11"/>
  <c r="H67" i="8" s="1"/>
  <c r="F67" i="8" s="1"/>
  <c r="C80" i="11"/>
  <c r="H68" i="8" s="1"/>
  <c r="F68" i="8" s="1"/>
  <c r="C48" i="11"/>
  <c r="H36" i="8" s="1"/>
  <c r="F36" i="8" s="1"/>
  <c r="D43" i="11"/>
  <c r="F27" i="8" l="1"/>
  <c r="F28" i="8"/>
  <c r="F29" i="8"/>
  <c r="F31" i="8"/>
  <c r="F30" i="8"/>
  <c r="F26" i="8"/>
  <c r="C32" i="8" l="1"/>
  <c r="B3" i="13" s="1"/>
  <c r="G26" i="8" s="1"/>
  <c r="F32" i="8"/>
  <c r="B14" i="13" l="1"/>
  <c r="B4" i="13"/>
  <c r="B11" i="13"/>
  <c r="B5" i="13"/>
  <c r="B13" i="13"/>
  <c r="B6" i="13"/>
  <c r="B9" i="13"/>
  <c r="B12" i="13"/>
  <c r="B16" i="13" s="1"/>
  <c r="B7" i="13"/>
  <c r="B8" i="13"/>
  <c r="B10" i="13"/>
  <c r="B15" i="13" l="1"/>
  <c r="G28" i="8" s="1"/>
  <c r="G31" i="8" s="1"/>
  <c r="G29" i="8"/>
  <c r="G30" i="8"/>
  <c r="G27" i="8"/>
  <c r="H26" i="8"/>
  <c r="I26" i="8" s="1"/>
  <c r="J26" i="8" s="1"/>
  <c r="A6" i="3"/>
  <c r="H27" i="8" l="1"/>
  <c r="I27" i="8" s="1"/>
  <c r="J27" i="8" s="1"/>
  <c r="H28" i="8" l="1"/>
  <c r="I28" i="8" s="1"/>
  <c r="J28" i="8" s="1"/>
  <c r="D15" i="2"/>
  <c r="D14" i="2"/>
  <c r="D13" i="2"/>
  <c r="D26" i="2"/>
  <c r="D25" i="2"/>
  <c r="D24" i="2"/>
  <c r="D23" i="2"/>
  <c r="D22" i="2"/>
  <c r="C6" i="5"/>
  <c r="C7" i="5" s="1"/>
  <c r="E38" i="5"/>
  <c r="C39" i="5" s="1"/>
  <c r="C40" i="5" s="1"/>
  <c r="C41" i="5" s="1"/>
  <c r="C42" i="5" s="1"/>
  <c r="C43" i="5" s="1"/>
  <c r="F28" i="5"/>
  <c r="B29" i="5" s="1"/>
  <c r="B30" i="5" s="1"/>
  <c r="B31" i="5" s="1"/>
  <c r="B32" i="5" s="1"/>
  <c r="B33" i="5" s="1"/>
  <c r="E28" i="5"/>
  <c r="C29" i="5" s="1"/>
  <c r="C30" i="5" s="1"/>
  <c r="C31" i="5" s="1"/>
  <c r="C32" i="5" s="1"/>
  <c r="C33" i="5" s="1"/>
  <c r="B22" i="5"/>
  <c r="E22" i="5"/>
  <c r="B11" i="5"/>
  <c r="B12" i="5" s="1"/>
  <c r="B13" i="5" s="1"/>
  <c r="B14" i="5" s="1"/>
  <c r="B15" i="5" s="1"/>
  <c r="B16" i="5" s="1"/>
  <c r="B17" i="5" s="1"/>
  <c r="B18" i="5" s="1"/>
  <c r="B19" i="5" s="1"/>
  <c r="B20" i="5" s="1"/>
  <c r="B21" i="5" s="1"/>
  <c r="E11" i="5"/>
  <c r="E12" i="5" s="1"/>
  <c r="E13" i="5" s="1"/>
  <c r="E14" i="5" s="1"/>
  <c r="E15" i="5" s="1"/>
  <c r="E16" i="5" s="1"/>
  <c r="E17" i="5" s="1"/>
  <c r="E18" i="5" s="1"/>
  <c r="E19" i="5" s="1"/>
  <c r="E20" i="5" s="1"/>
  <c r="E21" i="5" s="1"/>
  <c r="H29" i="8" l="1"/>
  <c r="I29" i="8" s="1"/>
  <c r="J29" i="8" s="1"/>
  <c r="D16" i="2"/>
  <c r="D34" i="2" s="1"/>
  <c r="H31" i="8" l="1"/>
  <c r="I31" i="8" s="1"/>
  <c r="J31" i="8" s="1"/>
  <c r="H30" i="8"/>
  <c r="I30" i="8" s="1"/>
  <c r="J30" i="8" s="1"/>
  <c r="B6" i="5"/>
  <c r="B7" i="5" s="1"/>
  <c r="B48" i="5"/>
  <c r="B38" i="5"/>
  <c r="D16" i="5"/>
  <c r="D17" i="5" s="1"/>
  <c r="D18" i="5" s="1"/>
  <c r="D19" i="5" s="1"/>
  <c r="D20" i="5" s="1"/>
  <c r="D21" i="5" s="1"/>
  <c r="C16" i="5"/>
  <c r="D2" i="4"/>
  <c r="A13" i="3"/>
  <c r="A5" i="3"/>
  <c r="A4" i="3"/>
  <c r="A12" i="3"/>
  <c r="B10" i="3"/>
  <c r="A11" i="3" s="1"/>
  <c r="C9" i="3"/>
  <c r="B9" i="3"/>
  <c r="A10" i="3" s="1"/>
  <c r="A9" i="3"/>
  <c r="A3" i="3"/>
  <c r="J33" i="8" l="1"/>
  <c r="L33" i="8" s="1"/>
  <c r="F38" i="5"/>
  <c r="B39" i="5" s="1"/>
  <c r="B40" i="5" s="1"/>
  <c r="B41" i="5" s="1"/>
  <c r="B42" i="5" s="1"/>
  <c r="B43" i="5" s="1"/>
  <c r="C17" i="5"/>
  <c r="C18" i="5" s="1"/>
  <c r="C19" i="5" s="1"/>
  <c r="C20" i="5" s="1"/>
  <c r="C21" i="5" s="1"/>
  <c r="N26" i="8" l="1"/>
  <c r="L27" i="2"/>
  <c r="D19" i="2" l="1"/>
  <c r="L28" i="2"/>
  <c r="D21" i="2" s="1"/>
  <c r="D1" i="2" l="1"/>
  <c r="D8" i="2"/>
  <c r="D32" i="2" s="1"/>
  <c r="D33" i="2" s="1"/>
  <c r="D5" i="2" s="1"/>
  <c r="D20" i="2"/>
  <c r="D9" i="2" l="1"/>
  <c r="D27" i="2"/>
  <c r="D35" i="2"/>
  <c r="D6" i="2" s="1"/>
  <c r="D28" i="2" l="1"/>
  <c r="D29" i="2"/>
  <c r="H11" i="3"/>
  <c r="I11" i="3" s="1"/>
  <c r="D30" i="2" l="1"/>
  <c r="D10" i="2" s="1"/>
  <c r="D11" i="2" s="1"/>
  <c r="D2" i="2" s="1"/>
  <c r="D17" i="2" l="1"/>
  <c r="D3" i="2" s="1"/>
  <c r="D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Janez Cernilec</author>
  </authors>
  <commentList>
    <comment ref="C5" authorId="0" shapeId="0" xr:uid="{01B41FA7-D9CD-489E-A354-558ACF7CFC5F}">
      <text>
        <r>
          <rPr>
            <sz val="8"/>
            <color indexed="81"/>
            <rFont val="Tahoma"/>
            <family val="2"/>
            <charset val="238"/>
          </rPr>
          <t>Koeficienti v tem stolpcu se upoštavajo pri izračunu osnovnih bruto plač.</t>
        </r>
        <r>
          <rPr>
            <sz val="8"/>
            <color indexed="81"/>
            <rFont val="Tahoma"/>
            <family val="2"/>
            <charset val="238"/>
          </rPr>
          <t xml:space="preserve">
</t>
        </r>
      </text>
    </comment>
    <comment ref="B43" authorId="0" shapeId="0" xr:uid="{16C79F33-B55A-4C21-81AB-C0A5202796A2}">
      <text>
        <r>
          <rPr>
            <sz val="8"/>
            <color indexed="81"/>
            <rFont val="Tahoma"/>
            <family val="2"/>
            <charset val="238"/>
          </rPr>
          <t>To je vrednost tarifnega razreda za enostavna dela in se  uporablja pri izračunu osnovne bruto plače na mesec.</t>
        </r>
        <r>
          <rPr>
            <sz val="8"/>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G26" authorId="0" shapeId="0" xr:uid="{D10096C1-D501-40E4-8009-4C9216160C80}">
      <text>
        <r>
          <rPr>
            <b/>
            <sz val="9"/>
            <color indexed="81"/>
            <rFont val="Segoe UI"/>
            <family val="2"/>
            <charset val="238"/>
          </rPr>
          <t xml:space="preserve">povprečje plač preteklih 3 mesecev
</t>
        </r>
      </text>
    </comment>
    <comment ref="G28" authorId="0" shapeId="0" xr:uid="{59C95D28-9173-46E2-832E-C6657BD32EAC}">
      <text>
        <r>
          <rPr>
            <b/>
            <sz val="9"/>
            <color indexed="81"/>
            <rFont val="Segoe UI"/>
            <family val="2"/>
            <charset val="238"/>
          </rPr>
          <t xml:space="preserve">Povprečje preteklega koledarskega leta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C18" authorId="0" shapeId="0" xr:uid="{55B47CBB-E4D6-47C9-B5D4-D50C9E9C09AA}">
      <text>
        <r>
          <rPr>
            <b/>
            <sz val="9"/>
            <color indexed="81"/>
            <rFont val="Segoe UI"/>
            <family val="2"/>
            <charset val="238"/>
          </rPr>
          <t>plača delojemalec</t>
        </r>
        <r>
          <rPr>
            <sz val="9"/>
            <color indexed="81"/>
            <rFont val="Segoe UI"/>
            <family val="2"/>
            <charset val="238"/>
          </rPr>
          <t xml:space="preserve">
</t>
        </r>
      </text>
    </comment>
    <comment ref="C24" authorId="0" shapeId="0" xr:uid="{00E1105A-DDDB-4DF6-96CB-18D094DE37DF}">
      <text>
        <r>
          <rPr>
            <b/>
            <sz val="9"/>
            <color indexed="81"/>
            <rFont val="Segoe UI"/>
            <family val="2"/>
            <charset val="238"/>
          </rPr>
          <t>plača delodajalec</t>
        </r>
        <r>
          <rPr>
            <sz val="9"/>
            <color indexed="81"/>
            <rFont val="Segoe UI"/>
            <family val="2"/>
            <charset val="23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Janez Černilec</author>
    <author>Janez</author>
  </authors>
  <commentList>
    <comment ref="Q3" authorId="0" shapeId="0" xr:uid="{AE84E5EF-12D8-4206-AB64-9B4664EA3BF3}">
      <text>
        <r>
          <rPr>
            <b/>
            <sz val="12"/>
            <color indexed="81"/>
            <rFont val="Segoe UI"/>
            <family val="2"/>
            <charset val="238"/>
          </rPr>
          <t>plačilo dnevnic</t>
        </r>
        <r>
          <rPr>
            <sz val="9"/>
            <color indexed="81"/>
            <rFont val="Segoe UI"/>
            <family val="2"/>
            <charset val="238"/>
          </rPr>
          <t xml:space="preserve">
</t>
        </r>
      </text>
    </comment>
    <comment ref="Q5" authorId="1" shapeId="0" xr:uid="{00000000-0006-0000-0000-000003000000}">
      <text>
        <r>
          <rPr>
            <b/>
            <sz val="11"/>
            <color indexed="81"/>
            <rFont val="Segoe UI"/>
            <family val="2"/>
            <charset val="238"/>
          </rPr>
          <t xml:space="preserve">Plačilo za malico
</t>
        </r>
        <r>
          <rPr>
            <sz val="11"/>
            <color indexed="81"/>
            <rFont val="Segoe UI"/>
            <family val="2"/>
            <charset val="238"/>
          </rPr>
          <t xml:space="preserve">
</t>
        </r>
      </text>
    </comment>
    <comment ref="Q7" authorId="1" shapeId="0" xr:uid="{00000000-0006-0000-0000-000004000000}">
      <text>
        <r>
          <rPr>
            <b/>
            <sz val="11"/>
            <color indexed="81"/>
            <rFont val="Segoe UI"/>
            <family val="2"/>
            <charset val="238"/>
          </rPr>
          <t>Plačilo prevoza</t>
        </r>
        <r>
          <rPr>
            <sz val="11"/>
            <color indexed="81"/>
            <rFont val="Segoe UI"/>
            <family val="2"/>
            <charset val="23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D4" authorId="0" shapeId="0" xr:uid="{DBC3A97D-C334-439E-8080-A1098D16434D}">
      <text>
        <r>
          <rPr>
            <b/>
            <sz val="9"/>
            <color indexed="81"/>
            <rFont val="Segoe UI"/>
            <family val="2"/>
            <charset val="238"/>
          </rPr>
          <t>80% osnove iz preteklih treh mesecev</t>
        </r>
        <r>
          <rPr>
            <sz val="9"/>
            <color indexed="81"/>
            <rFont val="Segoe UI"/>
            <family val="2"/>
            <charset val="238"/>
          </rPr>
          <t xml:space="preserve">
</t>
        </r>
      </text>
    </comment>
    <comment ref="D5" authorId="0" shapeId="0" xr:uid="{EA79C911-FE3B-4F98-B074-B37EE1712A9D}">
      <text>
        <r>
          <rPr>
            <b/>
            <sz val="9"/>
            <color indexed="81"/>
            <rFont val="Segoe UI"/>
            <family val="2"/>
            <charset val="238"/>
          </rPr>
          <t>osnova je iz preteklega koledarskega leta, nadomesilo izplača delodajalec, uveljavlja refundirano nadomestilo</t>
        </r>
        <r>
          <rPr>
            <sz val="9"/>
            <color indexed="81"/>
            <rFont val="Segoe UI"/>
            <family val="2"/>
            <charset val="238"/>
          </rPr>
          <t xml:space="preserve">
</t>
        </r>
      </text>
    </comment>
    <comment ref="D6" authorId="0" shapeId="0" xr:uid="{7ECA42DF-4010-4B2C-AF4D-6154D4C3622D}">
      <text>
        <r>
          <rPr>
            <b/>
            <sz val="9"/>
            <color indexed="81"/>
            <rFont val="Segoe UI"/>
            <family val="2"/>
            <charset val="238"/>
          </rPr>
          <t>80% osnove iz preteklih treh mesecev</t>
        </r>
        <r>
          <rPr>
            <sz val="9"/>
            <color indexed="81"/>
            <rFont val="Segoe UI"/>
            <family val="2"/>
            <charset val="238"/>
          </rPr>
          <t xml:space="preserve">
</t>
        </r>
      </text>
    </comment>
    <comment ref="D7" authorId="0" shapeId="0" xr:uid="{6581D691-329C-49FD-9D35-400AAE09EB98}">
      <text>
        <r>
          <rPr>
            <b/>
            <sz val="9"/>
            <color indexed="81"/>
            <rFont val="Segoe UI"/>
            <family val="2"/>
            <charset val="238"/>
          </rPr>
          <t>80% osnove iz preteklih treh mesecev</t>
        </r>
        <r>
          <rPr>
            <sz val="9"/>
            <color indexed="81"/>
            <rFont val="Segoe UI"/>
            <family val="2"/>
            <charset val="238"/>
          </rPr>
          <t xml:space="preserve">
</t>
        </r>
      </text>
    </comment>
    <comment ref="D8" authorId="0" shapeId="0" xr:uid="{95727248-84B2-4E1A-840F-E02B65B72312}">
      <text>
        <r>
          <rPr>
            <b/>
            <sz val="9"/>
            <color indexed="81"/>
            <rFont val="Segoe UI"/>
            <family val="2"/>
            <charset val="238"/>
          </rPr>
          <t>80% osnove iz preteklih treh mesecev</t>
        </r>
        <r>
          <rPr>
            <sz val="9"/>
            <color indexed="81"/>
            <rFont val="Segoe UI"/>
            <family val="2"/>
            <charset val="238"/>
          </rPr>
          <t xml:space="preserve">
</t>
        </r>
      </text>
    </comment>
    <comment ref="D9" authorId="0" shapeId="0" xr:uid="{D1280379-F627-4AE2-9219-E2D7B1A2EDC8}">
      <text>
        <r>
          <rPr>
            <b/>
            <sz val="9"/>
            <color indexed="81"/>
            <rFont val="Segoe UI"/>
            <family val="2"/>
            <charset val="238"/>
          </rPr>
          <t>osnova je iz preteklega koledarskega leta, nadomesilo izplača delodajalec, uveljavlja refundirano nadomestilo</t>
        </r>
        <r>
          <rPr>
            <sz val="9"/>
            <color indexed="81"/>
            <rFont val="Segoe UI"/>
            <family val="2"/>
            <charset val="23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Janez</author>
  </authors>
  <commentList>
    <comment ref="B3" authorId="0" shapeId="0" xr:uid="{00000000-0006-0000-0400-000001000000}">
      <text>
        <r>
          <rPr>
            <b/>
            <sz val="11"/>
            <color indexed="81"/>
            <rFont val="Segoe UI"/>
            <family val="2"/>
            <charset val="238"/>
          </rPr>
          <t>2. Osebne olajšave</t>
        </r>
        <r>
          <rPr>
            <sz val="11"/>
            <color indexed="81"/>
            <rFont val="Segoe UI"/>
            <family val="2"/>
            <charset val="238"/>
          </rPr>
          <t xml:space="preserve">
</t>
        </r>
      </text>
    </comment>
    <comment ref="B11" authorId="0" shapeId="0" xr:uid="{00000000-0006-0000-0400-000002000000}">
      <text>
        <r>
          <rPr>
            <b/>
            <sz val="11"/>
            <color indexed="81"/>
            <rFont val="Segoe UI"/>
            <family val="2"/>
            <charset val="238"/>
          </rPr>
          <t xml:space="preserve">1. vzdrževani otrok
</t>
        </r>
        <r>
          <rPr>
            <sz val="11"/>
            <color indexed="81"/>
            <rFont val="Segoe UI"/>
            <family val="2"/>
            <charset val="238"/>
          </rPr>
          <t xml:space="preserve">
</t>
        </r>
      </text>
    </comment>
    <comment ref="B22" authorId="0" shapeId="0" xr:uid="{00000000-0006-0000-0400-000003000000}">
      <text>
        <r>
          <rPr>
            <b/>
            <sz val="11"/>
            <color indexed="81"/>
            <rFont val="Segoe UI"/>
            <family val="2"/>
            <charset val="238"/>
          </rPr>
          <t xml:space="preserve">Otrok, ki potrebuje posebno nego
</t>
        </r>
        <r>
          <rPr>
            <sz val="11"/>
            <color indexed="81"/>
            <rFont val="Segoe UI"/>
            <family val="2"/>
            <charset val="238"/>
          </rPr>
          <t xml:space="preserve">
</t>
        </r>
      </text>
    </comment>
  </commentList>
</comments>
</file>

<file path=xl/sharedStrings.xml><?xml version="1.0" encoding="utf-8"?>
<sst xmlns="http://schemas.openxmlformats.org/spreadsheetml/2006/main" count="488" uniqueCount="308">
  <si>
    <t>Bruto plača:</t>
  </si>
  <si>
    <t>Neto plača:</t>
  </si>
  <si>
    <t>Plača za izplačilo:</t>
  </si>
  <si>
    <t>Znesek dohodnine:</t>
  </si>
  <si>
    <t>Prispevki na bruto:</t>
  </si>
  <si>
    <t>Skupni stroški plač:</t>
  </si>
  <si>
    <t>IZRAČUN</t>
  </si>
  <si>
    <t>xxxxxx</t>
  </si>
  <si>
    <t>xxxxxxxxxxxxxxxxxxxxxx</t>
  </si>
  <si>
    <t>Bruto plača</t>
  </si>
  <si>
    <t>Povračila stroškov</t>
  </si>
  <si>
    <t>IZRAČUN DOHODNINE</t>
  </si>
  <si>
    <t>Fiksni davek</t>
  </si>
  <si>
    <t>Strošek dela delodajalca</t>
  </si>
  <si>
    <t>Skupaj strošek dela</t>
  </si>
  <si>
    <t>Spodnja meja</t>
  </si>
  <si>
    <t>Zgornja meja</t>
  </si>
  <si>
    <t>% nad spodnjo mejo</t>
  </si>
  <si>
    <t>Preračun na mesec</t>
  </si>
  <si>
    <t>Splošna olajševa</t>
  </si>
  <si>
    <t>Mesečno</t>
  </si>
  <si>
    <t>Letna olajšava v eurih</t>
  </si>
  <si>
    <t>Mesečna olajšava v eurih</t>
  </si>
  <si>
    <t>Za vsakega drugega vzdrževanega družinskega člana</t>
  </si>
  <si>
    <t>Rezidenta izobražuje status dijaka ali študenta</t>
  </si>
  <si>
    <t>Olajšava za prostovoljno dodatno pokojninsko zavarovanje</t>
  </si>
  <si>
    <t>Invalid s 100 % telesno okvaro</t>
  </si>
  <si>
    <t>Komulativa leto</t>
  </si>
  <si>
    <t>Komulativa mesec</t>
  </si>
  <si>
    <t>Št. otrok</t>
  </si>
  <si>
    <t>Št. vzdrževanih članov</t>
  </si>
  <si>
    <t>Št. Študentov, dijakov</t>
  </si>
  <si>
    <t>začetek</t>
  </si>
  <si>
    <r>
      <t xml:space="preserve">Število otrok </t>
    </r>
    <r>
      <rPr>
        <b/>
        <sz val="11"/>
        <color rgb="FFFF0000"/>
        <rFont val="Calibri"/>
        <family val="2"/>
        <charset val="238"/>
      </rPr>
      <t>(glej osebne_posebne_olajšave)</t>
    </r>
  </si>
  <si>
    <r>
      <t xml:space="preserve">Prispevki iz bruto plače </t>
    </r>
    <r>
      <rPr>
        <b/>
        <sz val="11"/>
        <color rgb="FFFF0000"/>
        <rFont val="Calibri"/>
        <family val="2"/>
        <charset val="238"/>
      </rPr>
      <t>(=1*2)</t>
    </r>
  </si>
  <si>
    <t>Št. Oseb</t>
  </si>
  <si>
    <t>Otrok, ki potrebuje posebno nego</t>
  </si>
  <si>
    <r>
      <t xml:space="preserve">Olajšava za prostovoljno dodatno pokojninsko zavarovanje </t>
    </r>
    <r>
      <rPr>
        <b/>
        <sz val="11"/>
        <color rgb="FFFF0000"/>
        <rFont val="Calibri"/>
        <family val="2"/>
        <charset val="238"/>
      </rPr>
      <t>(glej oseb_ …)</t>
    </r>
  </si>
  <si>
    <r>
      <t xml:space="preserve">Št. vzdr. druž. čl. </t>
    </r>
    <r>
      <rPr>
        <b/>
        <sz val="11"/>
        <color rgb="FFFF0000"/>
        <rFont val="Calibri"/>
        <family val="2"/>
        <charset val="238"/>
      </rPr>
      <t>(glej osebne_posebne_olajšave)</t>
    </r>
  </si>
  <si>
    <r>
      <t xml:space="preserve">Št.rezidentov status dijaka, študenta </t>
    </r>
    <r>
      <rPr>
        <b/>
        <sz val="11"/>
        <color rgb="FFFF0000"/>
        <rFont val="Calibri"/>
        <family val="2"/>
        <charset val="238"/>
      </rPr>
      <t>(glej osebne_posebne_oljašave)</t>
    </r>
  </si>
  <si>
    <r>
      <t xml:space="preserve">Št. invalidov s 100 % telesno okvaro </t>
    </r>
    <r>
      <rPr>
        <b/>
        <sz val="11"/>
        <color rgb="FFFF0000"/>
        <rFont val="Calibri"/>
        <family val="2"/>
        <charset val="238"/>
      </rPr>
      <t>(glej osebne_posebne_oljašave)</t>
    </r>
  </si>
  <si>
    <r>
      <t>Osnova za dohodnino</t>
    </r>
    <r>
      <rPr>
        <b/>
        <sz val="11"/>
        <color rgb="FFFF0000"/>
        <rFont val="Calibri"/>
        <family val="2"/>
        <charset val="238"/>
      </rPr>
      <t xml:space="preserve"> (=1-2-3-4-5-6-7-8)</t>
    </r>
  </si>
  <si>
    <r>
      <t xml:space="preserve">Fiksni davek </t>
    </r>
    <r>
      <rPr>
        <b/>
        <sz val="11"/>
        <color rgb="FFFF0000"/>
        <rFont val="Calibri"/>
        <family val="2"/>
        <charset val="238"/>
      </rPr>
      <t>(glej dohodnisko lestvico)</t>
    </r>
  </si>
  <si>
    <r>
      <t xml:space="preserve">Davek od razlike </t>
    </r>
    <r>
      <rPr>
        <b/>
        <sz val="11"/>
        <color rgb="FFFF0000"/>
        <rFont val="Calibri"/>
        <family val="2"/>
        <charset val="238"/>
      </rPr>
      <t>(glej dohodninsko lestvico)</t>
    </r>
  </si>
  <si>
    <r>
      <t xml:space="preserve">Skupaj akontacija dohodnine </t>
    </r>
    <r>
      <rPr>
        <b/>
        <sz val="11"/>
        <color rgb="FFFF0000"/>
        <rFont val="Calibri"/>
        <family val="2"/>
        <charset val="238"/>
      </rPr>
      <t>(=10+11)</t>
    </r>
  </si>
  <si>
    <t>sledi zeleni</t>
  </si>
  <si>
    <t>Neto plača (=1-2-3)</t>
  </si>
  <si>
    <t>xxxxxxxx</t>
  </si>
  <si>
    <r>
      <t xml:space="preserve">Dnevnice </t>
    </r>
    <r>
      <rPr>
        <b/>
        <sz val="11"/>
        <color rgb="FFFF0000"/>
        <rFont val="Calibri"/>
        <family val="2"/>
        <charset val="238"/>
      </rPr>
      <t>(prepiši iz naloge)</t>
    </r>
  </si>
  <si>
    <t>sledi rumeni</t>
  </si>
  <si>
    <r>
      <t xml:space="preserve">Prispevki na bruto </t>
    </r>
    <r>
      <rPr>
        <b/>
        <sz val="11"/>
        <color rgb="FFFF0000"/>
        <rFont val="Calibri"/>
        <family val="2"/>
        <charset val="238"/>
      </rPr>
      <t>(=1*2)</t>
    </r>
  </si>
  <si>
    <r>
      <t>Prehrana</t>
    </r>
    <r>
      <rPr>
        <b/>
        <sz val="11"/>
        <color rgb="FFFF0000"/>
        <rFont val="Calibri"/>
        <family val="2"/>
        <charset val="238"/>
      </rPr>
      <t xml:space="preserve"> (prepiši iz naloge)</t>
    </r>
  </si>
  <si>
    <r>
      <t xml:space="preserve">Prevoz na delo in iz dela </t>
    </r>
    <r>
      <rPr>
        <b/>
        <sz val="11"/>
        <color rgb="FFFF0000"/>
        <rFont val="Calibri"/>
        <family val="2"/>
        <charset val="238"/>
      </rPr>
      <t>(prepiši iz naloge)</t>
    </r>
  </si>
  <si>
    <r>
      <t xml:space="preserve">Skupaj povračila </t>
    </r>
    <r>
      <rPr>
        <b/>
        <sz val="11"/>
        <color rgb="FFFF0000"/>
        <rFont val="Calibri"/>
        <family val="2"/>
        <charset val="238"/>
      </rPr>
      <t>(=6+7+8)</t>
    </r>
  </si>
  <si>
    <r>
      <t xml:space="preserve">Plača za izplačilo </t>
    </r>
    <r>
      <rPr>
        <b/>
        <sz val="11"/>
        <color rgb="FFFF0000"/>
        <rFont val="Calibri"/>
        <family val="2"/>
        <charset val="238"/>
      </rPr>
      <t>(=9+4)</t>
    </r>
  </si>
  <si>
    <t xml:space="preserve">NUJNO PREBERI SPODNJI TEKST! </t>
  </si>
  <si>
    <t>DRUGAČE BOŠ IMEL PREVEČ DELA!</t>
  </si>
  <si>
    <t>bruto dohodek</t>
  </si>
  <si>
    <t>SPLOŠNA OLAJŠAVA</t>
  </si>
  <si>
    <t>Prispevki iz bruto plače</t>
  </si>
  <si>
    <t>Akontacija dohodnine</t>
  </si>
  <si>
    <t>Splošna olajšava</t>
  </si>
  <si>
    <r>
      <t>Dnevnice (</t>
    </r>
    <r>
      <rPr>
        <sz val="11"/>
        <color rgb="FFFF9900"/>
        <rFont val="Calibri"/>
        <family val="2"/>
        <charset val="238"/>
        <scheme val="minor"/>
      </rPr>
      <t>6</t>
    </r>
    <r>
      <rPr>
        <sz val="11"/>
        <color theme="1"/>
        <rFont val="Calibri"/>
        <family val="2"/>
        <charset val="238"/>
        <scheme val="minor"/>
      </rPr>
      <t>)</t>
    </r>
  </si>
  <si>
    <r>
      <t>Prehrana (Plačilo za malico) (</t>
    </r>
    <r>
      <rPr>
        <sz val="11"/>
        <color rgb="FFFF9900"/>
        <rFont val="Calibri"/>
        <family val="2"/>
        <charset val="238"/>
        <scheme val="minor"/>
      </rPr>
      <t>7</t>
    </r>
    <r>
      <rPr>
        <sz val="11"/>
        <color theme="1"/>
        <rFont val="Calibri"/>
        <family val="2"/>
        <charset val="238"/>
        <scheme val="minor"/>
      </rPr>
      <t>)</t>
    </r>
  </si>
  <si>
    <r>
      <t>Prevoz na delo in iz dela (</t>
    </r>
    <r>
      <rPr>
        <sz val="11"/>
        <color rgb="FFFF9900"/>
        <rFont val="Calibri"/>
        <family val="2"/>
        <charset val="238"/>
        <scheme val="minor"/>
      </rPr>
      <t>8</t>
    </r>
    <r>
      <rPr>
        <sz val="11"/>
        <color theme="1"/>
        <rFont val="Calibri"/>
        <family val="2"/>
        <charset val="238"/>
        <scheme val="minor"/>
      </rPr>
      <t>)</t>
    </r>
  </si>
  <si>
    <t>Plačilni dnevni</t>
  </si>
  <si>
    <t>do 18. 2</t>
  </si>
  <si>
    <t>jan</t>
  </si>
  <si>
    <t>feb</t>
  </si>
  <si>
    <t>mar</t>
  </si>
  <si>
    <t>apr</t>
  </si>
  <si>
    <t>maj</t>
  </si>
  <si>
    <t>jun</t>
  </si>
  <si>
    <t>jul</t>
  </si>
  <si>
    <t>avg</t>
  </si>
  <si>
    <t>sep</t>
  </si>
  <si>
    <t>okt</t>
  </si>
  <si>
    <t>nov</t>
  </si>
  <si>
    <t>dec</t>
  </si>
  <si>
    <t>do 18. 3</t>
  </si>
  <si>
    <t>do 18. 4</t>
  </si>
  <si>
    <t>do 18. 5</t>
  </si>
  <si>
    <t>do 18. 6</t>
  </si>
  <si>
    <t>do 18. 7</t>
  </si>
  <si>
    <t>do 18. 8</t>
  </si>
  <si>
    <t>do 18. 9</t>
  </si>
  <si>
    <t>do 18. 10</t>
  </si>
  <si>
    <t>do 18. 11</t>
  </si>
  <si>
    <t>do 18. 12</t>
  </si>
  <si>
    <t>do 18. 1</t>
  </si>
  <si>
    <t>Bolniška odsotnost</t>
  </si>
  <si>
    <t>Vzrok</t>
  </si>
  <si>
    <t>Bolezen</t>
  </si>
  <si>
    <t>Nadomestilo v procentih</t>
  </si>
  <si>
    <t>Osnova za nadomestilo</t>
  </si>
  <si>
    <t>Nega</t>
  </si>
  <si>
    <t>Bolniške zaradi poklicne bolezni ali poškodbe pri delu</t>
  </si>
  <si>
    <t>Darovanje krvi</t>
  </si>
  <si>
    <t>Spremlja osebo, ki potrebuje zdravniško oskrbo</t>
  </si>
  <si>
    <t>Poškodba izven dela</t>
  </si>
  <si>
    <t>Zap. št.</t>
  </si>
  <si>
    <t>Preteklih treh mesecev</t>
  </si>
  <si>
    <t>Preteklo koledarsko leto</t>
  </si>
  <si>
    <t>Ure</t>
  </si>
  <si>
    <t>Prisotnost ali vzrok odsotnosti</t>
  </si>
  <si>
    <t>Skupaj ur</t>
  </si>
  <si>
    <t>xxxxxxxxxxxxxx</t>
  </si>
  <si>
    <t>Število ur</t>
  </si>
  <si>
    <t>Procenti</t>
  </si>
  <si>
    <t>xxxxxxx</t>
  </si>
  <si>
    <t>Tabela 1: Prisotnost ali vzrok odsotnosti</t>
  </si>
  <si>
    <t>Dnevi</t>
  </si>
  <si>
    <t>Tabela 2: Evidentiranje delovnega časa glede prisotnosti ali bolniške odstotnosti</t>
  </si>
  <si>
    <t>Dan</t>
  </si>
  <si>
    <t>pet</t>
  </si>
  <si>
    <t>sob</t>
  </si>
  <si>
    <t>ned</t>
  </si>
  <si>
    <t>pon.</t>
  </si>
  <si>
    <t>tor.</t>
  </si>
  <si>
    <t>sre.</t>
  </si>
  <si>
    <t>čet.</t>
  </si>
  <si>
    <t>pet.</t>
  </si>
  <si>
    <t>sob.</t>
  </si>
  <si>
    <t>ned.</t>
  </si>
  <si>
    <t>xxxx</t>
  </si>
  <si>
    <t>Ure skupaj</t>
  </si>
  <si>
    <t>Število ur bolniške odsotnosti</t>
  </si>
  <si>
    <t>xxxxxxxxxxxxxxxxxxxxxxxx</t>
  </si>
  <si>
    <t>DELOVNO MESTO</t>
  </si>
  <si>
    <t>OSNOVNA BRUTO PLAČA NA URO</t>
  </si>
  <si>
    <t>ADMINISTRATOR</t>
  </si>
  <si>
    <t>DELAVEC V SKLADIŠČU</t>
  </si>
  <si>
    <t>DIREKTOR</t>
  </si>
  <si>
    <t>FRIZER</t>
  </si>
  <si>
    <t>KADROVNIK</t>
  </si>
  <si>
    <t>KADROVSKI REFERENT</t>
  </si>
  <si>
    <t>KNJIGOVODJA</t>
  </si>
  <si>
    <t>NABAVNO PRODAJNI REFERENT</t>
  </si>
  <si>
    <t>ODDELKOVODJA</t>
  </si>
  <si>
    <t>OBRATOVODJA</t>
  </si>
  <si>
    <t>POMOČNIK DIREKTORJA</t>
  </si>
  <si>
    <t>PRODAJALEC</t>
  </si>
  <si>
    <t>PROIZVODNI DELAVEC</t>
  </si>
  <si>
    <t>RAČUNOVODJA</t>
  </si>
  <si>
    <t>RAZISKOVALEC TRGA</t>
  </si>
  <si>
    <t>REFERENT ZA KOMUNICIRANJE S TRGOM</t>
  </si>
  <si>
    <t>REFERENT ZA SPLET</t>
  </si>
  <si>
    <t>SAMOSTOJNI FINANČNI REFERENT</t>
  </si>
  <si>
    <t>SAMOSTOJNI REFERENT LOGISTIKE</t>
  </si>
  <si>
    <t>SVETOVALEC ZA ODNOSE Z JAVNOSTMI</t>
  </si>
  <si>
    <t>SKLADIŠČNIK</t>
  </si>
  <si>
    <t>VODJA FRIZERSKEGA SALONA</t>
  </si>
  <si>
    <t>VODJA INFORMACIJSKE SLUŽBE</t>
  </si>
  <si>
    <t>VODJA LOGISTIKE</t>
  </si>
  <si>
    <t>VODJA RAČUNOVODSTVA</t>
  </si>
  <si>
    <t>VODJA SKLADIŠČA</t>
  </si>
  <si>
    <t>VODJA TRŽENJA</t>
  </si>
  <si>
    <t>VZDRŽEVALEC RAČUNALNIŠKE OPREME</t>
  </si>
  <si>
    <t>TAJNICA</t>
  </si>
  <si>
    <t>ŽIVILSKI TEHNOLOG</t>
  </si>
  <si>
    <t>TABELA 1: KOEFICIENTI ZA PLAČE DELAVCEV V UP TADO, D.O.O.</t>
  </si>
  <si>
    <t>Zap.št</t>
  </si>
  <si>
    <t>Funkcija v podjetju</t>
  </si>
  <si>
    <t>Koeficient</t>
  </si>
  <si>
    <t>Direktor</t>
  </si>
  <si>
    <t>Pomočnik direktorja</t>
  </si>
  <si>
    <t>Vodja informacijske službe</t>
  </si>
  <si>
    <t>Vodja računovodstva</t>
  </si>
  <si>
    <t>Vodja trženja</t>
  </si>
  <si>
    <t>Raziskovalec trga</t>
  </si>
  <si>
    <t>Referent za komuniciranje s trgom</t>
  </si>
  <si>
    <t>Referent za splet</t>
  </si>
  <si>
    <t>Svetovalec za odnose z javnostmi</t>
  </si>
  <si>
    <t>Vodja skladišča</t>
  </si>
  <si>
    <t>Nabavno-prodajni referent</t>
  </si>
  <si>
    <t>Samostojni finančni referent</t>
  </si>
  <si>
    <t>Skladiščnik</t>
  </si>
  <si>
    <t>Administrator</t>
  </si>
  <si>
    <t>Vzdrževalec računalniške opreme 1</t>
  </si>
  <si>
    <t>Tajnica</t>
  </si>
  <si>
    <t>Kadrovnik</t>
  </si>
  <si>
    <t>Kadrovski referent</t>
  </si>
  <si>
    <t>Računovodja</t>
  </si>
  <si>
    <t>Knjigovodja</t>
  </si>
  <si>
    <t>Prodajalec</t>
  </si>
  <si>
    <t>Frizer</t>
  </si>
  <si>
    <t>Delavec v skladišču</t>
  </si>
  <si>
    <t>Vodja frizerskega salona</t>
  </si>
  <si>
    <t>Vodja tehničnih služb</t>
  </si>
  <si>
    <t>Živilski tehnolog</t>
  </si>
  <si>
    <t>Obratovodja</t>
  </si>
  <si>
    <t>Oddelkovodja</t>
  </si>
  <si>
    <t>Proizvodni delavec</t>
  </si>
  <si>
    <t>Vodja logistike</t>
  </si>
  <si>
    <t>Samostojni referent logistike</t>
  </si>
  <si>
    <t>2. TABELA: DOLOČITEV VREDNOSTI ENOSTAVNEGA DELA IN KOEFICIENTA ZA DELOVNE URE V UČNEM PODJETJU</t>
  </si>
  <si>
    <t>TARIFNI RAZRED ZA ENOSTAVNA DELA</t>
  </si>
  <si>
    <t xml:space="preserve">1. enostavna dela (1,00) </t>
  </si>
  <si>
    <t>OSNOVNA BRUTO PLAČA NA MESEC</t>
  </si>
  <si>
    <t>VODJA TEHNIČNIH SLUŽB</t>
  </si>
  <si>
    <t>Čistilka</t>
  </si>
  <si>
    <t>ZAP. ŠT.</t>
  </si>
  <si>
    <t>ČISTILKA</t>
  </si>
  <si>
    <t xml:space="preserve">IZRAČUN OSNOVNIH BRUTO PLAČ NA MESEC ZA DELOVNA MESTA V UP TADO, d.o.o. </t>
  </si>
  <si>
    <t>Osnova za bolniško odsotnost</t>
  </si>
  <si>
    <t>Plačilo za bolniško</t>
  </si>
  <si>
    <t>Plačilo za bolniško (vse ure)</t>
  </si>
  <si>
    <t>xxxxxxxxxxxx</t>
  </si>
  <si>
    <t>xxxxxxxxxxxxxxx</t>
  </si>
  <si>
    <t>xxxxxxxxxxxxxxxxxxxxxxx</t>
  </si>
  <si>
    <t>xxxxxxxxxxxxxxxxxxxxxxxxxxxxxxxxxx</t>
  </si>
  <si>
    <t>xxxxxxxxxxxxxxxxxxxxxxxxxxxxxxxxxxxxxxxxxxxxxxxxxxx</t>
  </si>
  <si>
    <t>Delovna doba</t>
  </si>
  <si>
    <t>Dodatek za delovno dobo</t>
  </si>
  <si>
    <t>Bruto plača z dodatkom za delovno dobo</t>
  </si>
  <si>
    <t>xxxxxxxxxxxxxxxxxxxxx</t>
  </si>
  <si>
    <r>
      <rPr>
        <b/>
        <sz val="11"/>
        <color theme="1"/>
        <rFont val="Calibri"/>
        <family val="2"/>
        <charset val="238"/>
        <scheme val="minor"/>
      </rPr>
      <t>4. naloga</t>
    </r>
    <r>
      <rPr>
        <sz val="11"/>
        <color theme="1"/>
        <rFont val="Calibri"/>
        <family val="2"/>
        <charset val="238"/>
        <scheme val="minor"/>
      </rPr>
      <t>: V delovne dneve vpišite, ali je bil zaposleni prisoten na delu ali je bil na "bolniški".</t>
    </r>
  </si>
  <si>
    <t>1 SPLOŠNA OLAJŠAVA DO 1.109,74</t>
  </si>
  <si>
    <t>1+(2-(3*4))</t>
  </si>
  <si>
    <t>Računanje</t>
  </si>
  <si>
    <t>Podatki za obračun</t>
  </si>
  <si>
    <t>2 DODATEK NA DELOVNO DOBO</t>
  </si>
  <si>
    <t>minimalna plača</t>
  </si>
  <si>
    <t>povečanje plače na leto v %</t>
  </si>
  <si>
    <t>minimalna osnova za prispevke</t>
  </si>
  <si>
    <t>število delovnih let</t>
  </si>
  <si>
    <t>xxxxxxxxxxxxxxxxxxxxxxxxxxxxxxxxxxxxxxxxxxxxxxxxxxxxxxxxxxxxxxxxxxxxxxxxxxxxxxxxxxxxxxxxxxxxxxxxxxxxxxxxxxxx</t>
  </si>
  <si>
    <t>1*2</t>
  </si>
  <si>
    <t>osnovni bruto = osnovna plača</t>
  </si>
  <si>
    <r>
      <t>(</t>
    </r>
    <r>
      <rPr>
        <b/>
        <sz val="11"/>
        <color theme="1"/>
        <rFont val="Calibri"/>
        <family val="2"/>
        <charset val="238"/>
        <scheme val="minor"/>
      </rPr>
      <t>4</t>
    </r>
    <r>
      <rPr>
        <sz val="11"/>
        <color theme="1"/>
        <rFont val="Calibri"/>
        <family val="2"/>
        <charset val="238"/>
        <scheme val="minor"/>
      </rPr>
      <t>) 1-3</t>
    </r>
  </si>
  <si>
    <t>dodatek do minimalne plače</t>
  </si>
  <si>
    <t>3 DODATNI PRISPEVKI V BREME DELODAJALCA IN DELAVCA</t>
  </si>
  <si>
    <r>
      <t>(</t>
    </r>
    <r>
      <rPr>
        <b/>
        <sz val="11"/>
        <color theme="1"/>
        <rFont val="Calibri"/>
        <family val="2"/>
        <charset val="238"/>
        <scheme val="minor"/>
      </rPr>
      <t>5</t>
    </r>
    <r>
      <rPr>
        <sz val="11"/>
        <color theme="1"/>
        <rFont val="Calibri"/>
        <family val="2"/>
        <charset val="238"/>
        <scheme val="minor"/>
      </rPr>
      <t>) 3+4</t>
    </r>
  </si>
  <si>
    <t>Minimalna plača - MP</t>
  </si>
  <si>
    <r>
      <t>(</t>
    </r>
    <r>
      <rPr>
        <b/>
        <sz val="11"/>
        <color theme="1"/>
        <rFont val="Calibri"/>
        <family val="2"/>
        <charset val="238"/>
        <scheme val="minor"/>
      </rPr>
      <t>6</t>
    </r>
    <r>
      <rPr>
        <sz val="11"/>
        <color theme="1"/>
        <rFont val="Calibri"/>
        <family val="2"/>
        <charset val="238"/>
        <scheme val="minor"/>
      </rPr>
      <t>) 3*0,04</t>
    </r>
  </si>
  <si>
    <t>dodatek na delovno dobo 4 %</t>
  </si>
  <si>
    <r>
      <t>(</t>
    </r>
    <r>
      <rPr>
        <b/>
        <sz val="11"/>
        <color theme="1"/>
        <rFont val="Calibri"/>
        <family val="2"/>
        <charset val="238"/>
        <scheme val="minor"/>
      </rPr>
      <t>7</t>
    </r>
    <r>
      <rPr>
        <sz val="11"/>
        <color theme="1"/>
        <rFont val="Calibri"/>
        <family val="2"/>
        <charset val="238"/>
        <scheme val="minor"/>
      </rPr>
      <t>) 3*0,02</t>
    </r>
  </si>
  <si>
    <t>dodatek na težje pogoje dela 2 %</t>
  </si>
  <si>
    <t>(3) 1-2</t>
  </si>
  <si>
    <t>razlika do minimalne osnove</t>
  </si>
  <si>
    <r>
      <t>(</t>
    </r>
    <r>
      <rPr>
        <b/>
        <sz val="11"/>
        <color theme="1"/>
        <rFont val="Calibri"/>
        <family val="2"/>
        <charset val="238"/>
        <scheme val="minor"/>
      </rPr>
      <t>8</t>
    </r>
    <r>
      <rPr>
        <sz val="11"/>
        <color theme="1"/>
        <rFont val="Calibri"/>
        <family val="2"/>
        <charset val="238"/>
        <scheme val="minor"/>
      </rPr>
      <t>) (5+6+7)</t>
    </r>
  </si>
  <si>
    <t>3*0,3796</t>
  </si>
  <si>
    <t>dodatni prispevki v breme delodajalca (DPDELO)</t>
  </si>
  <si>
    <r>
      <t xml:space="preserve">(9) </t>
    </r>
    <r>
      <rPr>
        <sz val="11"/>
        <color rgb="FFFF0000"/>
        <rFont val="Calibri"/>
        <family val="2"/>
        <charset val="238"/>
        <scheme val="minor"/>
      </rPr>
      <t>(8*0,221)+DPDEL</t>
    </r>
  </si>
  <si>
    <t>22,10% prispevki v breme delavca</t>
  </si>
  <si>
    <t>3*0,0024</t>
  </si>
  <si>
    <t>dodatni prispevki v breme delavca (DPDEL)</t>
  </si>
  <si>
    <t>mes. dohodninska lestvica</t>
  </si>
  <si>
    <t>- splošna olajšava (SO)</t>
  </si>
  <si>
    <t>- olajšave za vzdrževane družinske člane (VDČ)</t>
  </si>
  <si>
    <t>4 DOHODNINSKA LESTVICA 2020</t>
  </si>
  <si>
    <r>
      <t xml:space="preserve">(12) </t>
    </r>
    <r>
      <rPr>
        <sz val="11"/>
        <color theme="1"/>
        <rFont val="Calibri"/>
        <family val="2"/>
        <charset val="238"/>
        <scheme val="minor"/>
      </rPr>
      <t>8-10-11</t>
    </r>
  </si>
  <si>
    <t>osnova za dohodnino</t>
  </si>
  <si>
    <t>xxxxxxxxxx</t>
  </si>
  <si>
    <t>akontacija dohodnine (AD) 16%</t>
  </si>
  <si>
    <r>
      <rPr>
        <b/>
        <sz val="11"/>
        <color theme="1"/>
        <rFont val="Calibri"/>
        <family val="2"/>
        <charset val="238"/>
        <scheme val="minor"/>
      </rPr>
      <t>14</t>
    </r>
    <r>
      <rPr>
        <sz val="11"/>
        <color theme="1"/>
        <rFont val="Calibri"/>
        <family val="2"/>
        <charset val="238"/>
        <scheme val="minor"/>
      </rPr>
      <t xml:space="preserve"> (8-9-13)</t>
    </r>
  </si>
  <si>
    <t>neto plača</t>
  </si>
  <si>
    <r>
      <t xml:space="preserve">15 </t>
    </r>
    <r>
      <rPr>
        <sz val="11"/>
        <color rgb="FF00B050"/>
        <rFont val="Calibri"/>
        <family val="2"/>
        <charset val="238"/>
        <scheme val="minor"/>
      </rPr>
      <t>(8*0,221)+DPDELO</t>
    </r>
  </si>
  <si>
    <t>xxxxx</t>
  </si>
  <si>
    <t>16,10% prispevkov v breme delodajalcev</t>
  </si>
  <si>
    <r>
      <t xml:space="preserve">16 </t>
    </r>
    <r>
      <rPr>
        <sz val="11"/>
        <color theme="1"/>
        <rFont val="Calibri"/>
        <family val="2"/>
        <charset val="238"/>
        <scheme val="minor"/>
      </rPr>
      <t>(8+15)</t>
    </r>
  </si>
  <si>
    <t>Skupni strošek plače</t>
  </si>
  <si>
    <t>5 OSEBNA OLAJŠAVE, POSEBNA OSEBNA OLAJŠAVA, POSEBNA OLAJŠAVA</t>
  </si>
  <si>
    <r>
      <rPr>
        <b/>
        <sz val="11"/>
        <color theme="1"/>
        <rFont val="Calibri"/>
        <family val="2"/>
        <charset val="238"/>
        <scheme val="minor"/>
      </rPr>
      <t>2. naloga</t>
    </r>
    <r>
      <rPr>
        <sz val="11"/>
        <color theme="1"/>
        <rFont val="Calibri"/>
        <family val="2"/>
        <charset val="238"/>
        <scheme val="minor"/>
      </rPr>
      <t>: Z rumeno barvo določite nedelovne dneve (sobote, nedelje) za določene mesec. Z oranžno barvo označite praznike za določen mesec.</t>
    </r>
  </si>
  <si>
    <t>Pri tem upoštevajte legendo v tabeli 1:</t>
  </si>
  <si>
    <t>8 - črna</t>
  </si>
  <si>
    <t>8 - rdeča</t>
  </si>
  <si>
    <t>8 - siva</t>
  </si>
  <si>
    <t>8 - vijoličasta</t>
  </si>
  <si>
    <t>8 - oranžna</t>
  </si>
  <si>
    <t>8 - temno modra</t>
  </si>
  <si>
    <t>8 - sinje modra</t>
  </si>
  <si>
    <t>Število ur za prisotnost in bolniško odsotnost</t>
  </si>
  <si>
    <t>Povprečna plača v preteklem letu</t>
  </si>
  <si>
    <t>Povprečje plač preteklih 3 mesecev</t>
  </si>
  <si>
    <r>
      <t xml:space="preserve">Plača preteklega leta glede na tekoče leto (nadomestilo za bolniško odsostnost) - </t>
    </r>
    <r>
      <rPr>
        <sz val="11"/>
        <color rgb="FFFF0000"/>
        <rFont val="Calibri"/>
        <family val="2"/>
        <charset val="238"/>
        <scheme val="minor"/>
      </rPr>
      <t>bolezen januar 202X</t>
    </r>
  </si>
  <si>
    <t>xxxxxxxxx</t>
  </si>
  <si>
    <t>TABELA 3: IZRAČUN OSNOVNIH BRUTO PLAČ NA MESEC ZA ZAPOSLENE V UP TADO, D.O.O.</t>
  </si>
  <si>
    <t>Ima</t>
  </si>
  <si>
    <t>Število otrok kot vzdrževani družinski član</t>
  </si>
  <si>
    <t>Število zakoncev kot vzdrževani družinski član</t>
  </si>
  <si>
    <t>Koliko dnevnic ji je bilo obračunanih v tekočem mesecu?</t>
  </si>
  <si>
    <t>Vrednost obračunane 1 dnevnice</t>
  </si>
  <si>
    <t>(povračilo stroškov na službenem potovanju v Sloveniji)</t>
  </si>
  <si>
    <t>Obračuna malice za določene mesec</t>
  </si>
  <si>
    <t>dni</t>
  </si>
  <si>
    <t xml:space="preserve">Od doma do službe in nazaj prevozi </t>
  </si>
  <si>
    <t>km</t>
  </si>
  <si>
    <t>Na službenem potovanju je bila poljubna dneva v 2.  in 3. tednu</t>
  </si>
  <si>
    <t>Plačilo za prisotnost</t>
  </si>
  <si>
    <t>(mož)</t>
  </si>
  <si>
    <t>(let delovne dobe)</t>
  </si>
  <si>
    <t>EUR</t>
  </si>
  <si>
    <t>Plačilo za 1 km prevoza na delo in iz dela</t>
  </si>
  <si>
    <t xml:space="preserve">                                                    je zaposlen(a) v podjetju Tado, d.o.o. na delovnem mestu</t>
  </si>
  <si>
    <t>Plača na uro znaša</t>
  </si>
  <si>
    <t>Mesec obračuna in leto</t>
  </si>
  <si>
    <r>
      <t xml:space="preserve">Prisotnost v urah za mesec </t>
    </r>
    <r>
      <rPr>
        <sz val="11"/>
        <color rgb="FFFF0000"/>
        <rFont val="Calibri"/>
        <family val="2"/>
        <charset val="238"/>
        <scheme val="minor"/>
      </rPr>
      <t>januar</t>
    </r>
    <r>
      <rPr>
        <sz val="11"/>
        <color theme="1"/>
        <rFont val="Calibri"/>
        <family val="2"/>
        <charset val="238"/>
        <scheme val="minor"/>
      </rPr>
      <t>, 2021</t>
    </r>
  </si>
  <si>
    <r>
      <rPr>
        <b/>
        <sz val="11"/>
        <color theme="1"/>
        <rFont val="Calibri"/>
        <family val="2"/>
        <charset val="238"/>
        <scheme val="minor"/>
      </rPr>
      <t>3. naloga:</t>
    </r>
    <r>
      <rPr>
        <sz val="11"/>
        <color theme="1"/>
        <rFont val="Calibri"/>
        <family val="2"/>
        <charset val="238"/>
        <scheme val="minor"/>
      </rPr>
      <t xml:space="preserve"> Namesto "rdečega" meseca januarja vpišite vaš želeni mesec.</t>
    </r>
  </si>
  <si>
    <r>
      <rPr>
        <b/>
        <sz val="11"/>
        <color theme="1"/>
        <rFont val="Calibri"/>
        <family val="2"/>
        <charset val="238"/>
        <scheme val="minor"/>
      </rPr>
      <t>5. naloga</t>
    </r>
    <r>
      <rPr>
        <sz val="11"/>
        <color theme="1"/>
        <rFont val="Calibri"/>
        <family val="2"/>
        <charset val="238"/>
        <scheme val="minor"/>
      </rPr>
      <t>: V tabeli 1 (vijoličasta tabela), v stolpcu Število ur, seštejte posamezne postavke iz tabele 2</t>
    </r>
  </si>
  <si>
    <r>
      <rPr>
        <b/>
        <sz val="20"/>
        <color rgb="FFFF0000"/>
        <rFont val="Calibri"/>
        <family val="2"/>
        <charset val="238"/>
        <scheme val="minor"/>
      </rPr>
      <t>1. naloga</t>
    </r>
    <r>
      <rPr>
        <sz val="20"/>
        <color rgb="FFFF0000"/>
        <rFont val="Calibri"/>
        <family val="2"/>
        <charset val="238"/>
        <scheme val="minor"/>
      </rPr>
      <t>: Izpolnite manjkajoče podatke v rumenem stolpcu na podlagi spremljajočega besedila.</t>
    </r>
  </si>
  <si>
    <t>Prisoten ali praznik (100%)</t>
  </si>
  <si>
    <t>Bolezen (80%)</t>
  </si>
  <si>
    <t>Nega (80%)</t>
  </si>
  <si>
    <t>Bolniška zaradi poklicne bolezni ali poškodbe pri delu (100%)</t>
  </si>
  <si>
    <t>Darovanje krvi (100%)</t>
  </si>
  <si>
    <t>Poškodba izven dela (70%)</t>
  </si>
  <si>
    <t>Spremlja osebo, ki potrebuje zdravniško oskrbo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</si>
</sst>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000\ _€_-;\-* #,##0.00000\ _€_-;_-* &quot;-&quot;??\ _€_-;_-@_-"/>
    <numFmt numFmtId="165" formatCode="_-* #,##0.00\ _S_I_T_-;\-* #,##0.00\ _S_I_T_-;_-* &quot;-&quot;??\ _S_I_T_-;_-@_-"/>
  </numFmts>
  <fonts count="4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11"/>
      <color indexed="81"/>
      <name val="Segoe UI"/>
      <family val="2"/>
      <charset val="238"/>
    </font>
    <font>
      <b/>
      <sz val="11"/>
      <color indexed="81"/>
      <name val="Segoe UI"/>
      <family val="2"/>
      <charset val="238"/>
    </font>
    <font>
      <b/>
      <sz val="11"/>
      <color theme="1"/>
      <name val="Calibri"/>
      <family val="2"/>
      <charset val="238"/>
    </font>
    <font>
      <b/>
      <sz val="11.5"/>
      <color theme="1"/>
      <name val="Times New Roman"/>
      <family val="1"/>
      <charset val="238"/>
    </font>
    <font>
      <sz val="11"/>
      <name val="Calibri"/>
      <family val="2"/>
      <charset val="238"/>
      <scheme val="minor"/>
    </font>
    <font>
      <b/>
      <sz val="11"/>
      <color rgb="FFFF0000"/>
      <name val="Calibri"/>
      <family val="2"/>
      <charset val="238"/>
    </font>
    <font>
      <sz val="9"/>
      <color theme="1"/>
      <name val="Calibri"/>
      <family val="2"/>
      <charset val="238"/>
      <scheme val="minor"/>
    </font>
    <font>
      <b/>
      <sz val="11"/>
      <color rgb="FFFF0000"/>
      <name val="Calibri"/>
      <family val="2"/>
      <charset val="238"/>
      <scheme val="minor"/>
    </font>
    <font>
      <b/>
      <sz val="11.5"/>
      <color theme="0"/>
      <name val="Calibri"/>
      <family val="2"/>
      <charset val="238"/>
      <scheme val="minor"/>
    </font>
    <font>
      <b/>
      <sz val="11.5"/>
      <color theme="1"/>
      <name val="Calibri"/>
      <family val="2"/>
      <charset val="238"/>
      <scheme val="minor"/>
    </font>
    <font>
      <b/>
      <sz val="12"/>
      <color theme="1"/>
      <name val="Calibri"/>
      <family val="2"/>
      <charset val="238"/>
      <scheme val="minor"/>
    </font>
    <font>
      <b/>
      <sz val="11"/>
      <color theme="0"/>
      <name val="Calibri"/>
      <family val="2"/>
      <charset val="238"/>
      <scheme val="minor"/>
    </font>
    <font>
      <sz val="11"/>
      <color rgb="FF000000"/>
      <name val="Calibri"/>
      <family val="2"/>
      <charset val="238"/>
    </font>
    <font>
      <b/>
      <sz val="11"/>
      <color rgb="FFFFFFFF"/>
      <name val="Calibri"/>
      <family val="2"/>
      <charset val="238"/>
    </font>
    <font>
      <b/>
      <sz val="11"/>
      <name val="Calibri"/>
      <family val="2"/>
      <charset val="238"/>
      <scheme val="minor"/>
    </font>
    <font>
      <sz val="11"/>
      <color rgb="FFFF9900"/>
      <name val="Calibri"/>
      <family val="2"/>
      <charset val="238"/>
      <scheme val="minor"/>
    </font>
    <font>
      <sz val="9"/>
      <color indexed="81"/>
      <name val="Segoe UI"/>
      <family val="2"/>
      <charset val="238"/>
    </font>
    <font>
      <b/>
      <sz val="9"/>
      <color indexed="81"/>
      <name val="Segoe UI"/>
      <family val="2"/>
      <charset val="238"/>
    </font>
    <font>
      <b/>
      <sz val="10"/>
      <name val="Arial"/>
      <family val="2"/>
      <charset val="238"/>
    </font>
    <font>
      <b/>
      <sz val="12"/>
      <color indexed="10"/>
      <name val="Arial"/>
      <family val="2"/>
      <charset val="238"/>
    </font>
    <font>
      <sz val="10"/>
      <name val="Arial"/>
      <family val="2"/>
      <charset val="238"/>
    </font>
    <font>
      <sz val="8"/>
      <color indexed="81"/>
      <name val="Tahoma"/>
      <family val="2"/>
      <charset val="238"/>
    </font>
    <font>
      <u/>
      <sz val="11"/>
      <color theme="10"/>
      <name val="Calibri"/>
      <family val="2"/>
      <charset val="238"/>
      <scheme val="minor"/>
    </font>
    <font>
      <sz val="16"/>
      <color theme="0"/>
      <name val="Calibri"/>
      <family val="2"/>
      <charset val="238"/>
      <scheme val="minor"/>
    </font>
    <font>
      <sz val="11"/>
      <color rgb="FF000000"/>
      <name val="Calibri"/>
      <family val="2"/>
      <charset val="238"/>
      <scheme val="minor"/>
    </font>
    <font>
      <b/>
      <sz val="11"/>
      <color rgb="FF00B050"/>
      <name val="Calibri"/>
      <family val="2"/>
      <charset val="238"/>
      <scheme val="minor"/>
    </font>
    <font>
      <sz val="11"/>
      <color rgb="FFCC00FF"/>
      <name val="Calibri"/>
      <family val="2"/>
      <charset val="238"/>
      <scheme val="minor"/>
    </font>
    <font>
      <sz val="11"/>
      <color rgb="FF00B050"/>
      <name val="Calibri"/>
      <family val="2"/>
      <charset val="238"/>
      <scheme val="minor"/>
    </font>
    <font>
      <b/>
      <sz val="14"/>
      <color rgb="FFFF0000"/>
      <name val="Calibri"/>
      <family val="2"/>
      <charset val="238"/>
      <scheme val="minor"/>
    </font>
    <font>
      <b/>
      <sz val="14"/>
      <color rgb="FF9900FF"/>
      <name val="Calibri"/>
      <family val="2"/>
      <charset val="238"/>
      <scheme val="minor"/>
    </font>
    <font>
      <sz val="11"/>
      <color rgb="FFFFFFFF"/>
      <name val="Calibri"/>
      <family val="2"/>
      <charset val="238"/>
      <scheme val="minor"/>
    </font>
    <font>
      <sz val="20"/>
      <color rgb="FFFF0000"/>
      <name val="Calibri"/>
      <family val="2"/>
      <charset val="238"/>
      <scheme val="minor"/>
    </font>
    <font>
      <b/>
      <sz val="20"/>
      <color rgb="FFFF0000"/>
      <name val="Calibri"/>
      <family val="2"/>
      <charset val="238"/>
      <scheme val="minor"/>
    </font>
    <font>
      <b/>
      <sz val="11"/>
      <color rgb="FF9900FF"/>
      <name val="Calibri"/>
      <family val="2"/>
      <charset val="238"/>
      <scheme val="minor"/>
    </font>
    <font>
      <b/>
      <sz val="11"/>
      <color rgb="FFFFC000"/>
      <name val="Calibri"/>
      <family val="2"/>
      <charset val="238"/>
      <scheme val="minor"/>
    </font>
    <font>
      <b/>
      <sz val="11"/>
      <color rgb="FF0033CC"/>
      <name val="Calibri"/>
      <family val="2"/>
      <charset val="238"/>
      <scheme val="minor"/>
    </font>
    <font>
      <b/>
      <sz val="12"/>
      <color indexed="81"/>
      <name val="Segoe UI"/>
      <family val="2"/>
      <charset val="238"/>
    </font>
    <font>
      <sz val="11"/>
      <color rgb="FF777777"/>
      <name val="Calibri"/>
      <family val="2"/>
      <charset val="238"/>
      <scheme val="minor"/>
    </font>
    <font>
      <b/>
      <sz val="11"/>
      <color rgb="FF777777"/>
      <name val="Calibri"/>
      <family val="2"/>
      <charset val="238"/>
      <scheme val="minor"/>
    </font>
    <font>
      <sz val="11"/>
      <color rgb="FF0033CC"/>
      <name val="Calibri"/>
      <family val="2"/>
      <charset val="238"/>
      <scheme val="minor"/>
    </font>
    <font>
      <sz val="11"/>
      <color rgb="FF00CDC8"/>
      <name val="Calibri"/>
      <family val="2"/>
      <charset val="238"/>
      <scheme val="minor"/>
    </font>
    <font>
      <b/>
      <sz val="11"/>
      <color rgb="FF00CDC8"/>
      <name val="Calibri"/>
      <family val="2"/>
      <charset val="238"/>
      <scheme val="minor"/>
    </font>
  </fonts>
  <fills count="18">
    <fill>
      <patternFill patternType="none"/>
    </fill>
    <fill>
      <patternFill patternType="gray125"/>
    </fill>
    <fill>
      <patternFill patternType="solid">
        <fgColor theme="9" tint="0.59999389629810485"/>
        <bgColor indexed="64"/>
      </patternFill>
    </fill>
    <fill>
      <patternFill patternType="solid">
        <fgColor rgb="FF00FF00"/>
        <bgColor indexed="64"/>
      </patternFill>
    </fill>
    <fill>
      <patternFill patternType="solid">
        <fgColor rgb="FFFFCC00"/>
        <bgColor indexed="64"/>
      </patternFill>
    </fill>
    <fill>
      <patternFill patternType="solid">
        <fgColor rgb="FFFFFF99"/>
        <bgColor indexed="64"/>
      </patternFill>
    </fill>
    <fill>
      <patternFill patternType="solid">
        <fgColor rgb="FFFF99FF"/>
        <bgColor indexed="64"/>
      </patternFill>
    </fill>
    <fill>
      <patternFill patternType="solid">
        <fgColor rgb="FFFFFF00"/>
        <bgColor indexed="64"/>
      </patternFill>
    </fill>
    <fill>
      <patternFill patternType="solid">
        <fgColor rgb="FFFF0000"/>
        <bgColor indexed="64"/>
      </patternFill>
    </fill>
    <fill>
      <patternFill patternType="solid">
        <fgColor rgb="FF66FF33"/>
        <bgColor indexed="64"/>
      </patternFill>
    </fill>
    <fill>
      <patternFill patternType="solid">
        <fgColor theme="0" tint="-4.9989318521683403E-2"/>
        <bgColor indexed="64"/>
      </patternFill>
    </fill>
    <fill>
      <patternFill patternType="solid">
        <fgColor rgb="FFFF9900"/>
        <bgColor indexed="64"/>
      </patternFill>
    </fill>
    <fill>
      <patternFill patternType="solid">
        <fgColor theme="9" tint="0.39997558519241921"/>
        <bgColor indexed="64"/>
      </patternFill>
    </fill>
    <fill>
      <patternFill patternType="solid">
        <fgColor theme="0"/>
        <bgColor indexed="64"/>
      </patternFill>
    </fill>
    <fill>
      <patternFill patternType="solid">
        <fgColor indexed="22"/>
        <bgColor indexed="64"/>
      </patternFill>
    </fill>
    <fill>
      <patternFill patternType="solid">
        <fgColor rgb="FF00B050"/>
        <bgColor indexed="64"/>
      </patternFill>
    </fill>
    <fill>
      <patternFill patternType="solid">
        <fgColor rgb="FFFFC000"/>
        <bgColor indexed="64"/>
      </patternFill>
    </fill>
    <fill>
      <patternFill patternType="solid">
        <fgColor rgb="FF339933"/>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cellStyleXfs>
  <cellXfs count="183">
    <xf numFmtId="0" fontId="0" fillId="0" borderId="0" xfId="0"/>
    <xf numFmtId="4" fontId="0" fillId="0" borderId="0" xfId="0" applyNumberFormat="1"/>
    <xf numFmtId="0" fontId="7" fillId="3" borderId="3" xfId="0" applyFont="1" applyFill="1" applyBorder="1" applyAlignment="1">
      <alignment vertical="center" wrapText="1"/>
    </xf>
    <xf numFmtId="0" fontId="8" fillId="3" borderId="4" xfId="0" applyFont="1" applyFill="1" applyBorder="1" applyAlignment="1">
      <alignment vertical="center" wrapText="1"/>
    </xf>
    <xf numFmtId="10" fontId="7" fillId="3" borderId="4" xfId="0" applyNumberFormat="1" applyFont="1" applyFill="1" applyBorder="1" applyAlignment="1">
      <alignment horizontal="right" vertical="center" wrapText="1"/>
    </xf>
    <xf numFmtId="0" fontId="7" fillId="4" borderId="3" xfId="0" applyFont="1" applyFill="1" applyBorder="1" applyAlignment="1">
      <alignment vertical="center" wrapText="1"/>
    </xf>
    <xf numFmtId="0" fontId="8" fillId="4" borderId="4" xfId="0" applyFont="1" applyFill="1" applyBorder="1" applyAlignment="1">
      <alignment vertical="center" wrapText="1"/>
    </xf>
    <xf numFmtId="10" fontId="7" fillId="4" borderId="4" xfId="0" applyNumberFormat="1" applyFont="1" applyFill="1" applyBorder="1" applyAlignment="1">
      <alignment horizontal="right" vertical="center" wrapText="1"/>
    </xf>
    <xf numFmtId="0" fontId="7" fillId="5" borderId="3" xfId="0" applyFont="1" applyFill="1" applyBorder="1" applyAlignment="1">
      <alignment vertical="center" wrapText="1"/>
    </xf>
    <xf numFmtId="0" fontId="8" fillId="5" borderId="4" xfId="0" applyFont="1" applyFill="1" applyBorder="1" applyAlignment="1">
      <alignment vertical="center" wrapText="1"/>
    </xf>
    <xf numFmtId="10" fontId="7" fillId="5" borderId="4" xfId="0" applyNumberFormat="1" applyFont="1" applyFill="1" applyBorder="1" applyAlignment="1">
      <alignment horizontal="right" vertical="center" wrapText="1"/>
    </xf>
    <xf numFmtId="0" fontId="7" fillId="6" borderId="1" xfId="0" applyFont="1" applyFill="1" applyBorder="1" applyAlignment="1">
      <alignment vertical="center" wrapText="1"/>
    </xf>
    <xf numFmtId="0" fontId="8" fillId="6" borderId="4" xfId="0" applyFont="1" applyFill="1" applyBorder="1" applyAlignment="1">
      <alignment vertical="center" wrapText="1"/>
    </xf>
    <xf numFmtId="0" fontId="7" fillId="6" borderId="3" xfId="0" applyFont="1" applyFill="1" applyBorder="1" applyAlignment="1">
      <alignment vertical="center" wrapText="1"/>
    </xf>
    <xf numFmtId="0" fontId="3" fillId="2" borderId="5" xfId="0" applyFont="1" applyFill="1" applyBorder="1"/>
    <xf numFmtId="4" fontId="0" fillId="0" borderId="5" xfId="0" applyNumberFormat="1" applyBorder="1"/>
    <xf numFmtId="9" fontId="0" fillId="0" borderId="5" xfId="0" applyNumberFormat="1" applyBorder="1"/>
    <xf numFmtId="0" fontId="0" fillId="2" borderId="5" xfId="0" applyFill="1" applyBorder="1"/>
    <xf numFmtId="0" fontId="9" fillId="0" borderId="0" xfId="0" applyFont="1"/>
    <xf numFmtId="0" fontId="4" fillId="0" borderId="0" xfId="0" applyFont="1"/>
    <xf numFmtId="0" fontId="0" fillId="2" borderId="8" xfId="0" applyFill="1" applyBorder="1"/>
    <xf numFmtId="0" fontId="0" fillId="0" borderId="5" xfId="0" applyBorder="1"/>
    <xf numFmtId="43" fontId="0" fillId="0" borderId="5" xfId="1" applyFont="1" applyBorder="1"/>
    <xf numFmtId="43" fontId="0" fillId="0" borderId="0" xfId="0" applyNumberFormat="1"/>
    <xf numFmtId="43" fontId="0" fillId="0" borderId="5" xfId="0" applyNumberFormat="1" applyBorder="1"/>
    <xf numFmtId="2" fontId="0" fillId="0" borderId="0" xfId="0" applyNumberFormat="1"/>
    <xf numFmtId="0" fontId="11" fillId="0" borderId="5" xfId="0" applyFont="1" applyBorder="1"/>
    <xf numFmtId="43" fontId="0" fillId="0" borderId="9" xfId="1" applyFont="1" applyBorder="1"/>
    <xf numFmtId="0" fontId="0" fillId="7" borderId="5" xfId="0" applyFill="1" applyBorder="1"/>
    <xf numFmtId="43" fontId="0" fillId="7" borderId="5" xfId="0" applyNumberFormat="1" applyFill="1" applyBorder="1"/>
    <xf numFmtId="43" fontId="0" fillId="7" borderId="5" xfId="1" applyFont="1" applyFill="1" applyBorder="1"/>
    <xf numFmtId="0" fontId="2" fillId="0" borderId="0" xfId="0" applyFont="1"/>
    <xf numFmtId="0" fontId="2" fillId="0" borderId="5" xfId="0" applyFont="1" applyBorder="1"/>
    <xf numFmtId="0" fontId="7" fillId="3" borderId="3" xfId="0" applyFont="1" applyFill="1" applyBorder="1" applyAlignment="1">
      <alignment horizontal="right" vertical="center" wrapText="1"/>
    </xf>
    <xf numFmtId="0" fontId="12" fillId="0" borderId="0" xfId="0" applyFont="1"/>
    <xf numFmtId="0" fontId="13" fillId="8" borderId="4" xfId="0" applyFont="1" applyFill="1" applyBorder="1" applyAlignment="1">
      <alignment vertical="center" wrapText="1"/>
    </xf>
    <xf numFmtId="4" fontId="13" fillId="8" borderId="4" xfId="0" applyNumberFormat="1" applyFont="1" applyFill="1" applyBorder="1" applyAlignment="1">
      <alignment vertical="center" wrapText="1"/>
    </xf>
    <xf numFmtId="2" fontId="13" fillId="8" borderId="4" xfId="0" applyNumberFormat="1" applyFont="1" applyFill="1" applyBorder="1" applyAlignment="1">
      <alignment vertical="center" wrapText="1"/>
    </xf>
    <xf numFmtId="2" fontId="14" fillId="3" borderId="4" xfId="0" applyNumberFormat="1" applyFont="1" applyFill="1" applyBorder="1" applyAlignment="1">
      <alignment vertical="center" wrapText="1"/>
    </xf>
    <xf numFmtId="4" fontId="15" fillId="6" borderId="2" xfId="0" applyNumberFormat="1" applyFont="1" applyFill="1" applyBorder="1" applyAlignment="1">
      <alignment vertical="center" wrapText="1"/>
    </xf>
    <xf numFmtId="4" fontId="14" fillId="6" borderId="4" xfId="0" applyNumberFormat="1" applyFont="1" applyFill="1" applyBorder="1" applyAlignment="1">
      <alignment vertical="center" wrapText="1"/>
    </xf>
    <xf numFmtId="2" fontId="14" fillId="6" borderId="4" xfId="0" applyNumberFormat="1" applyFont="1" applyFill="1" applyBorder="1" applyAlignment="1">
      <alignment vertical="center" wrapText="1"/>
    </xf>
    <xf numFmtId="0" fontId="14" fillId="4" borderId="4" xfId="0" applyFont="1" applyFill="1" applyBorder="1" applyAlignment="1">
      <alignment vertical="center" wrapText="1"/>
    </xf>
    <xf numFmtId="4" fontId="14" fillId="4" borderId="4" xfId="0" applyNumberFormat="1" applyFont="1" applyFill="1" applyBorder="1" applyAlignment="1">
      <alignment vertical="center" wrapText="1"/>
    </xf>
    <xf numFmtId="2" fontId="14" fillId="4" borderId="4" xfId="0" applyNumberFormat="1" applyFont="1" applyFill="1" applyBorder="1" applyAlignment="1">
      <alignment vertical="center" wrapText="1"/>
    </xf>
    <xf numFmtId="0" fontId="3" fillId="3" borderId="3" xfId="0" applyFont="1" applyFill="1" applyBorder="1" applyAlignment="1">
      <alignment vertical="center" wrapText="1"/>
    </xf>
    <xf numFmtId="43" fontId="3" fillId="3" borderId="3" xfId="1" applyFont="1" applyFill="1" applyBorder="1" applyAlignment="1">
      <alignment horizontal="right" vertical="center" wrapText="1"/>
    </xf>
    <xf numFmtId="4" fontId="14" fillId="5" borderId="4" xfId="0" applyNumberFormat="1" applyFont="1" applyFill="1" applyBorder="1" applyAlignment="1">
      <alignment vertical="center" wrapText="1"/>
    </xf>
    <xf numFmtId="2" fontId="14" fillId="5" borderId="4" xfId="0" applyNumberFormat="1" applyFont="1" applyFill="1" applyBorder="1" applyAlignment="1">
      <alignment vertical="center" wrapText="1"/>
    </xf>
    <xf numFmtId="0" fontId="14" fillId="3" borderId="4" xfId="0" applyFont="1" applyFill="1" applyBorder="1" applyAlignment="1">
      <alignment vertical="center" wrapText="1"/>
    </xf>
    <xf numFmtId="0" fontId="3" fillId="7" borderId="0" xfId="0" applyFont="1" applyFill="1"/>
    <xf numFmtId="43" fontId="16" fillId="8" borderId="5" xfId="1" applyFont="1" applyFill="1" applyBorder="1"/>
    <xf numFmtId="43" fontId="16" fillId="8" borderId="5" xfId="1" applyFont="1" applyFill="1" applyBorder="1" applyAlignment="1">
      <alignment horizontal="right"/>
    </xf>
    <xf numFmtId="164" fontId="0" fillId="0" borderId="5" xfId="1" applyNumberFormat="1" applyFont="1" applyBorder="1"/>
    <xf numFmtId="4" fontId="17" fillId="0" borderId="10" xfId="0" applyNumberFormat="1" applyFont="1" applyBorder="1" applyAlignment="1">
      <alignment horizontal="right" wrapText="1"/>
    </xf>
    <xf numFmtId="4" fontId="17" fillId="0" borderId="11" xfId="0" applyNumberFormat="1" applyFont="1" applyBorder="1" applyAlignment="1">
      <alignment horizontal="right" wrapText="1"/>
    </xf>
    <xf numFmtId="0" fontId="17" fillId="0" borderId="11" xfId="0" applyFont="1" applyBorder="1" applyAlignment="1">
      <alignment horizontal="right" wrapText="1"/>
    </xf>
    <xf numFmtId="4" fontId="18" fillId="8" borderId="11" xfId="0" applyNumberFormat="1" applyFont="1" applyFill="1" applyBorder="1" applyAlignment="1">
      <alignment horizontal="right" wrapText="1"/>
    </xf>
    <xf numFmtId="43" fontId="0" fillId="0" borderId="0" xfId="1" applyFont="1"/>
    <xf numFmtId="43" fontId="16" fillId="8" borderId="0" xfId="1" applyFont="1" applyFill="1"/>
    <xf numFmtId="43" fontId="19" fillId="9" borderId="5" xfId="1" applyFont="1" applyFill="1" applyBorder="1" applyAlignment="1">
      <alignment horizontal="right"/>
    </xf>
    <xf numFmtId="2" fontId="14" fillId="9" borderId="4" xfId="0" applyNumberFormat="1" applyFont="1" applyFill="1" applyBorder="1" applyAlignment="1">
      <alignment vertical="center" wrapText="1"/>
    </xf>
    <xf numFmtId="0" fontId="12" fillId="0" borderId="5" xfId="0" applyFont="1" applyBorder="1"/>
    <xf numFmtId="0" fontId="0" fillId="0" borderId="5" xfId="0" applyBorder="1" applyAlignment="1">
      <alignment horizontal="center"/>
    </xf>
    <xf numFmtId="0" fontId="0" fillId="10" borderId="5" xfId="0" applyFill="1" applyBorder="1" applyAlignment="1">
      <alignment horizontal="center"/>
    </xf>
    <xf numFmtId="0" fontId="0" fillId="0" borderId="5" xfId="0" applyFill="1" applyBorder="1"/>
    <xf numFmtId="0" fontId="0" fillId="10" borderId="5" xfId="0" applyFill="1" applyBorder="1"/>
    <xf numFmtId="0" fontId="0" fillId="12" borderId="5" xfId="0" applyFill="1" applyBorder="1"/>
    <xf numFmtId="9" fontId="0" fillId="0" borderId="5" xfId="0" applyNumberFormat="1" applyBorder="1" applyAlignment="1">
      <alignment horizontal="center"/>
    </xf>
    <xf numFmtId="0" fontId="0" fillId="12" borderId="5" xfId="0" applyFill="1" applyBorder="1" applyAlignment="1">
      <alignment horizontal="center"/>
    </xf>
    <xf numFmtId="0" fontId="0" fillId="0" borderId="5" xfId="0" applyBorder="1" applyAlignment="1">
      <alignment horizontal="right"/>
    </xf>
    <xf numFmtId="0" fontId="0" fillId="0" borderId="5" xfId="0" applyFill="1" applyBorder="1" applyAlignment="1">
      <alignment horizontal="center"/>
    </xf>
    <xf numFmtId="0" fontId="0" fillId="0" borderId="5" xfId="0" applyFont="1" applyFill="1" applyBorder="1" applyAlignment="1">
      <alignment horizontal="center"/>
    </xf>
    <xf numFmtId="9" fontId="0" fillId="12" borderId="5" xfId="0" applyNumberFormat="1" applyFill="1" applyBorder="1" applyAlignment="1">
      <alignment horizontal="center"/>
    </xf>
    <xf numFmtId="0" fontId="0" fillId="6" borderId="5" xfId="0" applyFill="1" applyBorder="1" applyAlignment="1">
      <alignment horizontal="center"/>
    </xf>
    <xf numFmtId="0" fontId="23" fillId="0" borderId="0" xfId="0" applyFont="1"/>
    <xf numFmtId="0" fontId="23" fillId="14" borderId="5" xfId="0" applyFont="1" applyFill="1" applyBorder="1"/>
    <xf numFmtId="165" fontId="0" fillId="0" borderId="5" xfId="0" applyNumberFormat="1" applyBorder="1"/>
    <xf numFmtId="0" fontId="0" fillId="0" borderId="0" xfId="0" applyBorder="1"/>
    <xf numFmtId="0" fontId="24" fillId="0" borderId="0" xfId="0" applyFont="1"/>
    <xf numFmtId="0" fontId="25" fillId="0" borderId="5" xfId="0" applyFont="1" applyBorder="1"/>
    <xf numFmtId="0" fontId="0" fillId="0" borderId="5" xfId="0" applyFont="1" applyFill="1" applyBorder="1"/>
    <xf numFmtId="0" fontId="0" fillId="0" borderId="8" xfId="0" applyFont="1" applyFill="1" applyBorder="1"/>
    <xf numFmtId="2" fontId="0" fillId="0" borderId="5" xfId="0" applyNumberFormat="1" applyBorder="1"/>
    <xf numFmtId="0" fontId="0" fillId="8" borderId="5" xfId="0" applyFill="1" applyBorder="1" applyAlignment="1">
      <alignment horizontal="center"/>
    </xf>
    <xf numFmtId="0" fontId="0" fillId="12" borderId="0" xfId="0" applyFill="1"/>
    <xf numFmtId="0" fontId="4" fillId="8" borderId="5" xfId="0" applyFont="1" applyFill="1" applyBorder="1"/>
    <xf numFmtId="0" fontId="29" fillId="0" borderId="0" xfId="0" applyFont="1"/>
    <xf numFmtId="0" fontId="0" fillId="7" borderId="0" xfId="0" applyFill="1"/>
    <xf numFmtId="164" fontId="0" fillId="0" borderId="9" xfId="1" applyNumberFormat="1" applyFont="1" applyBorder="1"/>
    <xf numFmtId="43" fontId="4" fillId="8" borderId="9" xfId="1" applyFont="1" applyFill="1" applyBorder="1"/>
    <xf numFmtId="0" fontId="0" fillId="0" borderId="5" xfId="0" quotePrefix="1" applyBorder="1" applyAlignment="1">
      <alignment horizontal="right"/>
    </xf>
    <xf numFmtId="43" fontId="4" fillId="15" borderId="9" xfId="1" applyFont="1" applyFill="1" applyBorder="1"/>
    <xf numFmtId="0" fontId="4" fillId="11" borderId="5" xfId="0" applyFont="1" applyFill="1" applyBorder="1"/>
    <xf numFmtId="0" fontId="0" fillId="11" borderId="5" xfId="0" applyFill="1" applyBorder="1"/>
    <xf numFmtId="0" fontId="3" fillId="0" borderId="5" xfId="0" applyFont="1" applyBorder="1"/>
    <xf numFmtId="0" fontId="0" fillId="0" borderId="5" xfId="0" applyFont="1" applyBorder="1"/>
    <xf numFmtId="10" fontId="0" fillId="0" borderId="5" xfId="0" applyNumberFormat="1" applyBorder="1"/>
    <xf numFmtId="9" fontId="4" fillId="15" borderId="5" xfId="2" applyFont="1" applyFill="1" applyBorder="1"/>
    <xf numFmtId="0" fontId="3" fillId="0" borderId="0" xfId="0" applyFont="1"/>
    <xf numFmtId="0" fontId="0" fillId="16" borderId="5" xfId="0" applyFill="1" applyBorder="1"/>
    <xf numFmtId="0" fontId="0" fillId="0" borderId="12" xfId="0" applyBorder="1" applyAlignment="1"/>
    <xf numFmtId="0" fontId="0" fillId="0" borderId="13" xfId="0" applyBorder="1" applyAlignment="1"/>
    <xf numFmtId="0" fontId="0" fillId="0" borderId="9" xfId="0" applyBorder="1" applyAlignment="1"/>
    <xf numFmtId="16" fontId="0" fillId="0" borderId="5" xfId="0" quotePrefix="1" applyNumberFormat="1" applyBorder="1" applyAlignment="1">
      <alignment horizontal="right"/>
    </xf>
    <xf numFmtId="0" fontId="0" fillId="0" borderId="12" xfId="0" applyBorder="1" applyAlignment="1">
      <alignment horizontal="right"/>
    </xf>
    <xf numFmtId="0" fontId="16" fillId="8" borderId="5" xfId="0" applyFont="1" applyFill="1" applyBorder="1"/>
    <xf numFmtId="43" fontId="4" fillId="8" borderId="5" xfId="1" applyFont="1" applyFill="1" applyBorder="1"/>
    <xf numFmtId="0" fontId="30" fillId="0" borderId="5" xfId="0" applyFont="1" applyBorder="1"/>
    <xf numFmtId="2" fontId="16" fillId="15" borderId="5" xfId="0" applyNumberFormat="1" applyFont="1" applyFill="1" applyBorder="1"/>
    <xf numFmtId="0" fontId="12" fillId="0" borderId="5" xfId="0" quotePrefix="1" applyFont="1" applyBorder="1" applyAlignment="1">
      <alignment horizontal="right"/>
    </xf>
    <xf numFmtId="10" fontId="2" fillId="0" borderId="5" xfId="0" applyNumberFormat="1" applyFont="1" applyBorder="1"/>
    <xf numFmtId="10" fontId="2" fillId="0" borderId="0" xfId="0" applyNumberFormat="1" applyFont="1"/>
    <xf numFmtId="2" fontId="16" fillId="8" borderId="5" xfId="0" applyNumberFormat="1" applyFont="1" applyFill="1" applyBorder="1"/>
    <xf numFmtId="0" fontId="9" fillId="0" borderId="5" xfId="0" quotePrefix="1" applyFont="1" applyBorder="1"/>
    <xf numFmtId="0" fontId="0" fillId="0" borderId="5" xfId="0" quotePrefix="1" applyBorder="1"/>
    <xf numFmtId="0" fontId="3" fillId="0" borderId="5" xfId="0" quotePrefix="1" applyFont="1" applyBorder="1" applyAlignment="1">
      <alignment horizontal="right"/>
    </xf>
    <xf numFmtId="0" fontId="31" fillId="0" borderId="0" xfId="0" applyFont="1"/>
    <xf numFmtId="0" fontId="0" fillId="13" borderId="5" xfId="0" applyFill="1" applyBorder="1"/>
    <xf numFmtId="43" fontId="0" fillId="13" borderId="5" xfId="1" applyFont="1" applyFill="1" applyBorder="1"/>
    <xf numFmtId="0" fontId="30" fillId="0" borderId="5" xfId="0" applyFont="1" applyBorder="1" applyAlignment="1">
      <alignment horizontal="right"/>
    </xf>
    <xf numFmtId="10" fontId="32" fillId="0" borderId="5" xfId="0" applyNumberFormat="1" applyFont="1" applyBorder="1"/>
    <xf numFmtId="0" fontId="3" fillId="0" borderId="5" xfId="0" applyFont="1" applyBorder="1" applyAlignment="1">
      <alignment horizontal="right"/>
    </xf>
    <xf numFmtId="43" fontId="0" fillId="16" borderId="5" xfId="1" applyFont="1" applyFill="1" applyBorder="1"/>
    <xf numFmtId="0" fontId="33" fillId="0" borderId="5" xfId="0" applyFont="1" applyFill="1" applyBorder="1" applyAlignment="1">
      <alignment horizontal="center"/>
    </xf>
    <xf numFmtId="0" fontId="34" fillId="0" borderId="5" xfId="0" applyFont="1" applyFill="1" applyBorder="1" applyAlignment="1">
      <alignment horizontal="center"/>
    </xf>
    <xf numFmtId="0" fontId="0" fillId="0" borderId="12" xfId="0" applyBorder="1"/>
    <xf numFmtId="0" fontId="0" fillId="0" borderId="7" xfId="0" applyFill="1" applyBorder="1"/>
    <xf numFmtId="2" fontId="0" fillId="0" borderId="5" xfId="0" applyNumberFormat="1" applyFill="1" applyBorder="1"/>
    <xf numFmtId="2" fontId="0" fillId="12" borderId="5" xfId="0" applyNumberFormat="1" applyFill="1" applyBorder="1"/>
    <xf numFmtId="43" fontId="28" fillId="8" borderId="5" xfId="1" applyFont="1" applyFill="1" applyBorder="1"/>
    <xf numFmtId="43" fontId="4" fillId="8" borderId="0" xfId="1" applyFont="1" applyFill="1"/>
    <xf numFmtId="43" fontId="4" fillId="8" borderId="5" xfId="1" applyFont="1" applyFill="1" applyBorder="1" applyAlignment="1">
      <alignment horizontal="center"/>
    </xf>
    <xf numFmtId="2" fontId="35" fillId="17" borderId="0" xfId="0" applyNumberFormat="1" applyFont="1" applyFill="1"/>
    <xf numFmtId="2" fontId="35" fillId="17" borderId="5" xfId="0" applyNumberFormat="1" applyFont="1" applyFill="1" applyBorder="1"/>
    <xf numFmtId="0" fontId="27" fillId="0" borderId="0" xfId="3" applyFill="1" applyAlignment="1">
      <alignment horizontal="center"/>
    </xf>
    <xf numFmtId="2" fontId="4" fillId="17" borderId="5" xfId="0" applyNumberFormat="1" applyFont="1" applyFill="1" applyBorder="1"/>
    <xf numFmtId="0" fontId="0" fillId="0" borderId="0" xfId="0" applyAlignment="1">
      <alignment horizontal="right"/>
    </xf>
    <xf numFmtId="0" fontId="0" fillId="7" borderId="5" xfId="0" applyFill="1" applyBorder="1" applyAlignment="1">
      <alignment horizontal="right"/>
    </xf>
    <xf numFmtId="0" fontId="0" fillId="7" borderId="5" xfId="0" applyFill="1" applyBorder="1" applyAlignment="1">
      <alignment horizontal="center"/>
    </xf>
    <xf numFmtId="0" fontId="0" fillId="11" borderId="5" xfId="0" applyFill="1" applyBorder="1" applyAlignment="1">
      <alignment horizontal="center"/>
    </xf>
    <xf numFmtId="2" fontId="0" fillId="11" borderId="5" xfId="0" applyNumberFormat="1" applyFill="1" applyBorder="1"/>
    <xf numFmtId="17" fontId="0" fillId="7" borderId="5" xfId="0" applyNumberFormat="1" applyFill="1" applyBorder="1"/>
    <xf numFmtId="43" fontId="0" fillId="7" borderId="5" xfId="1" applyFont="1" applyFill="1" applyBorder="1" applyAlignment="1">
      <alignment horizontal="right"/>
    </xf>
    <xf numFmtId="43" fontId="0" fillId="11" borderId="5" xfId="1" applyFont="1" applyFill="1" applyBorder="1" applyAlignment="1">
      <alignment horizontal="center"/>
    </xf>
    <xf numFmtId="0" fontId="4" fillId="8" borderId="0" xfId="0" applyFont="1" applyFill="1"/>
    <xf numFmtId="0" fontId="36" fillId="0" borderId="0" xfId="0" applyFont="1"/>
    <xf numFmtId="0" fontId="0" fillId="13" borderId="5" xfId="0" applyFill="1" applyBorder="1" applyAlignment="1">
      <alignment horizontal="center"/>
    </xf>
    <xf numFmtId="2" fontId="0" fillId="13" borderId="5" xfId="0" applyNumberFormat="1" applyFill="1" applyBorder="1"/>
    <xf numFmtId="43" fontId="0" fillId="13" borderId="5" xfId="1" applyFont="1" applyFill="1" applyBorder="1" applyAlignment="1">
      <alignment horizontal="center"/>
    </xf>
    <xf numFmtId="2" fontId="0" fillId="16" borderId="5" xfId="0" applyNumberFormat="1" applyFill="1" applyBorder="1"/>
    <xf numFmtId="2" fontId="0" fillId="12" borderId="0" xfId="0" applyNumberFormat="1" applyFill="1"/>
    <xf numFmtId="4" fontId="17" fillId="12" borderId="11" xfId="0" applyNumberFormat="1" applyFont="1" applyFill="1" applyBorder="1" applyAlignment="1">
      <alignment horizontal="right" wrapText="1"/>
    </xf>
    <xf numFmtId="0" fontId="0" fillId="0" borderId="0" xfId="0" applyAlignment="1">
      <alignment horizontal="right"/>
    </xf>
    <xf numFmtId="0" fontId="0" fillId="0" borderId="0" xfId="0" applyFill="1" applyBorder="1" applyAlignment="1">
      <alignment horizontal="right"/>
    </xf>
    <xf numFmtId="0" fontId="0" fillId="0" borderId="14" xfId="0" applyBorder="1" applyAlignment="1">
      <alignment horizontal="right"/>
    </xf>
    <xf numFmtId="0" fontId="29" fillId="0" borderId="0" xfId="0" applyFont="1" applyAlignment="1">
      <alignment horizontal="right"/>
    </xf>
    <xf numFmtId="0" fontId="0" fillId="0" borderId="12" xfId="0" applyBorder="1" applyAlignment="1">
      <alignment horizontal="right"/>
    </xf>
    <xf numFmtId="0" fontId="0" fillId="0" borderId="9" xfId="0" applyBorder="1" applyAlignment="1">
      <alignment horizontal="right"/>
    </xf>
    <xf numFmtId="0" fontId="0" fillId="0" borderId="12" xfId="0" applyBorder="1" applyAlignment="1"/>
    <xf numFmtId="0" fontId="0" fillId="0" borderId="13" xfId="0" applyBorder="1" applyAlignment="1"/>
    <xf numFmtId="0" fontId="0" fillId="0" borderId="9" xfId="0" applyBorder="1" applyAlignment="1"/>
    <xf numFmtId="0" fontId="0" fillId="0" borderId="13" xfId="0" applyFont="1" applyBorder="1" applyAlignment="1"/>
    <xf numFmtId="0" fontId="0" fillId="0" borderId="9" xfId="0" applyFont="1" applyBorder="1" applyAlignment="1"/>
    <xf numFmtId="0" fontId="0" fillId="0" borderId="12" xfId="0" quotePrefix="1" applyBorder="1" applyAlignment="1">
      <alignment horizontal="right"/>
    </xf>
    <xf numFmtId="0" fontId="0" fillId="0" borderId="13" xfId="0" applyBorder="1" applyAlignment="1">
      <alignment horizontal="right"/>
    </xf>
    <xf numFmtId="0" fontId="12" fillId="0" borderId="12" xfId="0" applyFont="1" applyBorder="1" applyAlignment="1">
      <alignment horizontal="center"/>
    </xf>
    <xf numFmtId="0" fontId="0" fillId="0" borderId="9" xfId="0" applyBorder="1" applyAlignment="1">
      <alignment horizontal="center"/>
    </xf>
    <xf numFmtId="0" fontId="3" fillId="2" borderId="6" xfId="0" applyFont="1" applyFill="1" applyBorder="1" applyAlignment="1"/>
    <xf numFmtId="0" fontId="0" fillId="2" borderId="7" xfId="0" applyFill="1" applyBorder="1" applyAlignment="1"/>
    <xf numFmtId="0" fontId="0" fillId="0" borderId="0" xfId="0" applyAlignment="1"/>
    <xf numFmtId="0" fontId="3" fillId="0" borderId="5" xfId="0" applyFont="1" applyFill="1" applyBorder="1" applyAlignment="1">
      <alignment horizontal="center"/>
    </xf>
    <xf numFmtId="0" fontId="12" fillId="0" borderId="5" xfId="0" applyFont="1" applyFill="1" applyBorder="1" applyAlignment="1">
      <alignment horizontal="center"/>
    </xf>
    <xf numFmtId="0" fontId="38" fillId="0" borderId="5" xfId="0" applyFont="1" applyFill="1" applyBorder="1" applyAlignment="1">
      <alignment horizontal="center"/>
    </xf>
    <xf numFmtId="0" fontId="39" fillId="0" borderId="5" xfId="0" applyFont="1" applyFill="1" applyBorder="1" applyAlignment="1">
      <alignment horizontal="center"/>
    </xf>
    <xf numFmtId="0" fontId="40" fillId="0" borderId="5" xfId="0" applyFont="1" applyFill="1" applyBorder="1" applyAlignment="1">
      <alignment horizontal="center"/>
    </xf>
    <xf numFmtId="0" fontId="2" fillId="0" borderId="5" xfId="0" applyFont="1" applyBorder="1" applyAlignment="1">
      <alignment horizontal="center"/>
    </xf>
    <xf numFmtId="0" fontId="42" fillId="0" borderId="5" xfId="0" applyFont="1" applyBorder="1" applyAlignment="1">
      <alignment horizontal="center"/>
    </xf>
    <xf numFmtId="0" fontId="43" fillId="0" borderId="5" xfId="0" applyFont="1" applyFill="1" applyBorder="1" applyAlignment="1">
      <alignment horizontal="center"/>
    </xf>
    <xf numFmtId="0" fontId="20" fillId="0" borderId="5" xfId="0" applyFont="1" applyBorder="1" applyAlignment="1">
      <alignment horizontal="center"/>
    </xf>
    <xf numFmtId="0" fontId="44" fillId="0" borderId="5" xfId="0" applyFont="1" applyBorder="1" applyAlignment="1">
      <alignment horizontal="center"/>
    </xf>
    <xf numFmtId="0" fontId="45" fillId="0" borderId="5" xfId="0" applyFont="1" applyBorder="1" applyAlignment="1">
      <alignment horizontal="center"/>
    </xf>
    <xf numFmtId="0" fontId="46" fillId="0" borderId="5" xfId="0" applyFont="1" applyFill="1" applyBorder="1" applyAlignment="1">
      <alignment horizontal="center"/>
    </xf>
  </cellXfs>
  <cellStyles count="4">
    <cellStyle name="Hiperpovezava" xfId="3" builtinId="8"/>
    <cellStyle name="Navadno" xfId="0" builtinId="0"/>
    <cellStyle name="Odstotek" xfId="2" builtinId="5"/>
    <cellStyle name="Vejica" xfId="1" builtinId="3"/>
  </cellStyles>
  <dxfs count="0"/>
  <tableStyles count="0" defaultTableStyle="TableStyleMedium2" defaultPivotStyle="PivotStyleLight16"/>
  <colors>
    <mruColors>
      <color rgb="FF00CDC8"/>
      <color rgb="FF00FFFF"/>
      <color rgb="FF0033CC"/>
      <color rgb="FFFF9900"/>
      <color rgb="FFCC00FF"/>
      <color rgb="FF777777"/>
      <color rgb="FF339933"/>
      <color rgb="FFFFFFFF"/>
      <color rgb="FF99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jpe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2</xdr:col>
      <xdr:colOff>88445</xdr:colOff>
      <xdr:row>1</xdr:row>
      <xdr:rowOff>154782</xdr:rowOff>
    </xdr:from>
    <xdr:to>
      <xdr:col>2</xdr:col>
      <xdr:colOff>1432151</xdr:colOff>
      <xdr:row>3</xdr:row>
      <xdr:rowOff>47626</xdr:rowOff>
    </xdr:to>
    <xdr:sp macro="" textlink="">
      <xdr:nvSpPr>
        <xdr:cNvPr id="3" name="PoljeZBesedilom 2">
          <a:extLst>
            <a:ext uri="{FF2B5EF4-FFF2-40B4-BE49-F238E27FC236}">
              <a16:creationId xmlns:a16="http://schemas.microsoft.com/office/drawing/2014/main" id="{14B52A27-988D-4CEC-8BFC-F0A88DA8E20D}"/>
            </a:ext>
          </a:extLst>
        </xdr:cNvPr>
        <xdr:cNvSpPr txBox="1"/>
      </xdr:nvSpPr>
      <xdr:spPr>
        <a:xfrm>
          <a:off x="6007552" y="494961"/>
          <a:ext cx="1343706" cy="27384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sl-SI" sz="1100"/>
            <a:t>Ime</a:t>
          </a:r>
          <a:r>
            <a:rPr lang="sl-SI" sz="1100" baseline="0"/>
            <a:t> in priimek</a:t>
          </a:r>
          <a:endParaRPr lang="sl-SI" sz="1100"/>
        </a:p>
      </xdr:txBody>
    </xdr:sp>
    <xdr:clientData/>
  </xdr:twoCellAnchor>
  <xdr:twoCellAnchor>
    <xdr:from>
      <xdr:col>3</xdr:col>
      <xdr:colOff>1850570</xdr:colOff>
      <xdr:row>2</xdr:row>
      <xdr:rowOff>108858</xdr:rowOff>
    </xdr:from>
    <xdr:to>
      <xdr:col>3</xdr:col>
      <xdr:colOff>1891391</xdr:colOff>
      <xdr:row>51</xdr:row>
      <xdr:rowOff>190499</xdr:rowOff>
    </xdr:to>
    <xdr:cxnSp macro="">
      <xdr:nvCxnSpPr>
        <xdr:cNvPr id="8" name="Raven puščični povezovalnik 7">
          <a:extLst>
            <a:ext uri="{FF2B5EF4-FFF2-40B4-BE49-F238E27FC236}">
              <a16:creationId xmlns:a16="http://schemas.microsoft.com/office/drawing/2014/main" id="{56831E67-08B9-4C76-982F-E645C4331B2E}"/>
            </a:ext>
          </a:extLst>
        </xdr:cNvPr>
        <xdr:cNvCxnSpPr/>
      </xdr:nvCxnSpPr>
      <xdr:spPr>
        <a:xfrm flipH="1" flipV="1">
          <a:off x="12409713" y="639537"/>
          <a:ext cx="40821" cy="993321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969510</xdr:colOff>
      <xdr:row>14</xdr:row>
      <xdr:rowOff>69738</xdr:rowOff>
    </xdr:from>
    <xdr:to>
      <xdr:col>3</xdr:col>
      <xdr:colOff>2741841</xdr:colOff>
      <xdr:row>21</xdr:row>
      <xdr:rowOff>54428</xdr:rowOff>
    </xdr:to>
    <xdr:sp macro="" textlink="">
      <xdr:nvSpPr>
        <xdr:cNvPr id="9" name="PoljeZBesedilom 8">
          <a:extLst>
            <a:ext uri="{FF2B5EF4-FFF2-40B4-BE49-F238E27FC236}">
              <a16:creationId xmlns:a16="http://schemas.microsoft.com/office/drawing/2014/main" id="{27CC4764-A19A-4357-9620-78D5931E44D6}"/>
            </a:ext>
          </a:extLst>
        </xdr:cNvPr>
        <xdr:cNvSpPr txBox="1"/>
      </xdr:nvSpPr>
      <xdr:spPr>
        <a:xfrm>
          <a:off x="11528653" y="2886417"/>
          <a:ext cx="1772331" cy="131819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Zapišite</a:t>
          </a:r>
          <a:r>
            <a:rPr lang="sl-SI" sz="1100" baseline="0"/>
            <a:t> </a:t>
          </a:r>
          <a:r>
            <a:rPr lang="sl-SI" sz="1100" b="1" baseline="0">
              <a:solidFill>
                <a:srgbClr val="FF0000"/>
              </a:solidFill>
            </a:rPr>
            <a:t>v rumeno tabelo </a:t>
          </a:r>
          <a:r>
            <a:rPr lang="sl-SI" sz="1100" baseline="0">
              <a:solidFill>
                <a:schemeClr val="dk1"/>
              </a:solidFill>
              <a:effectLst/>
              <a:latin typeface="+mn-lt"/>
              <a:ea typeface="+mn-ea"/>
              <a:cs typeface="+mn-cs"/>
            </a:rPr>
            <a:t>znak </a:t>
          </a:r>
          <a:r>
            <a:rPr lang="sl-SI" sz="1100" baseline="0">
              <a:solidFill>
                <a:srgbClr val="FF0000"/>
              </a:solidFill>
              <a:effectLst/>
              <a:latin typeface="+mn-lt"/>
              <a:ea typeface="+mn-ea"/>
              <a:cs typeface="+mn-cs"/>
            </a:rPr>
            <a:t>=</a:t>
          </a:r>
          <a:r>
            <a:rPr lang="sl-SI" sz="1100" baseline="0">
              <a:solidFill>
                <a:sysClr val="windowText" lastClr="000000"/>
              </a:solidFill>
              <a:effectLst/>
              <a:latin typeface="+mn-lt"/>
              <a:ea typeface="+mn-ea"/>
              <a:cs typeface="+mn-cs"/>
            </a:rPr>
            <a:t>;</a:t>
          </a:r>
          <a:r>
            <a:rPr lang="sl-SI" sz="1100" baseline="0"/>
            <a:t> pri postavki je zaposlen v podjetju Tado, d.o.o. .na delovnem mestu -&gt; Posatvite se v spodnjo </a:t>
          </a:r>
          <a:r>
            <a:rPr lang="sl-SI" sz="1100" b="1" baseline="0">
              <a:solidFill>
                <a:srgbClr val="FF0000"/>
              </a:solidFill>
            </a:rPr>
            <a:t>oranžno tabelo </a:t>
          </a:r>
          <a:r>
            <a:rPr lang="sl-SI" sz="1100" baseline="0"/>
            <a:t>-&gt; Z miško označite želeno </a:t>
          </a:r>
          <a:r>
            <a:rPr lang="sl-SI" sz="1100" b="1" baseline="0">
              <a:solidFill>
                <a:srgbClr val="FF0000"/>
              </a:solidFill>
            </a:rPr>
            <a:t>delovno mesto </a:t>
          </a:r>
          <a:r>
            <a:rPr lang="sl-SI" sz="1100" baseline="0"/>
            <a:t>-&gt;</a:t>
          </a:r>
          <a:r>
            <a:rPr lang="sl-SI" sz="1100" b="1" baseline="0">
              <a:solidFill>
                <a:srgbClr val="FF0000"/>
              </a:solidFill>
            </a:rPr>
            <a:t>ENTER</a:t>
          </a:r>
          <a:endParaRPr lang="sl-SI" sz="1100" b="1">
            <a:solidFill>
              <a:srgbClr val="FF0000"/>
            </a:solidFill>
          </a:endParaRPr>
        </a:p>
      </xdr:txBody>
    </xdr:sp>
    <xdr:clientData/>
  </xdr:twoCellAnchor>
  <xdr:twoCellAnchor>
    <xdr:from>
      <xdr:col>3</xdr:col>
      <xdr:colOff>2449286</xdr:colOff>
      <xdr:row>35</xdr:row>
      <xdr:rowOff>81643</xdr:rowOff>
    </xdr:from>
    <xdr:to>
      <xdr:col>3</xdr:col>
      <xdr:colOff>2449286</xdr:colOff>
      <xdr:row>67</xdr:row>
      <xdr:rowOff>81643</xdr:rowOff>
    </xdr:to>
    <xdr:cxnSp macro="">
      <xdr:nvCxnSpPr>
        <xdr:cNvPr id="7" name="Raven povezovalnik 6">
          <a:extLst>
            <a:ext uri="{FF2B5EF4-FFF2-40B4-BE49-F238E27FC236}">
              <a16:creationId xmlns:a16="http://schemas.microsoft.com/office/drawing/2014/main" id="{E98805B6-C6A1-4682-AD5B-5A1B36B0B325}"/>
            </a:ext>
          </a:extLst>
        </xdr:cNvPr>
        <xdr:cNvCxnSpPr/>
      </xdr:nvCxnSpPr>
      <xdr:spPr>
        <a:xfrm>
          <a:off x="13008429" y="7361464"/>
          <a:ext cx="0" cy="62592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2462893</xdr:colOff>
      <xdr:row>35</xdr:row>
      <xdr:rowOff>81643</xdr:rowOff>
    </xdr:from>
    <xdr:to>
      <xdr:col>4</xdr:col>
      <xdr:colOff>40821</xdr:colOff>
      <xdr:row>35</xdr:row>
      <xdr:rowOff>81643</xdr:rowOff>
    </xdr:to>
    <xdr:cxnSp macro="">
      <xdr:nvCxnSpPr>
        <xdr:cNvPr id="11" name="Raven povezovalnik 10">
          <a:extLst>
            <a:ext uri="{FF2B5EF4-FFF2-40B4-BE49-F238E27FC236}">
              <a16:creationId xmlns:a16="http://schemas.microsoft.com/office/drawing/2014/main" id="{91DC6D4D-BC65-4D1C-B595-AA482A7D4D6E}"/>
            </a:ext>
          </a:extLst>
        </xdr:cNvPr>
        <xdr:cNvCxnSpPr/>
      </xdr:nvCxnSpPr>
      <xdr:spPr>
        <a:xfrm>
          <a:off x="13022036" y="7361464"/>
          <a:ext cx="6123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2452009</xdr:colOff>
      <xdr:row>67</xdr:row>
      <xdr:rowOff>84352</xdr:rowOff>
    </xdr:from>
    <xdr:to>
      <xdr:col>4</xdr:col>
      <xdr:colOff>40821</xdr:colOff>
      <xdr:row>67</xdr:row>
      <xdr:rowOff>84352</xdr:rowOff>
    </xdr:to>
    <xdr:cxnSp macro="">
      <xdr:nvCxnSpPr>
        <xdr:cNvPr id="13" name="Raven povezovalnik 12">
          <a:extLst>
            <a:ext uri="{FF2B5EF4-FFF2-40B4-BE49-F238E27FC236}">
              <a16:creationId xmlns:a16="http://schemas.microsoft.com/office/drawing/2014/main" id="{1C8A4330-D24D-4247-A485-430CD1EB6865}"/>
            </a:ext>
          </a:extLst>
        </xdr:cNvPr>
        <xdr:cNvCxnSpPr/>
      </xdr:nvCxnSpPr>
      <xdr:spPr>
        <a:xfrm>
          <a:off x="13011152" y="13623459"/>
          <a:ext cx="62320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1864177</xdr:colOff>
      <xdr:row>52</xdr:row>
      <xdr:rowOff>0</xdr:rowOff>
    </xdr:from>
    <xdr:to>
      <xdr:col>3</xdr:col>
      <xdr:colOff>2503714</xdr:colOff>
      <xdr:row>52</xdr:row>
      <xdr:rowOff>0</xdr:rowOff>
    </xdr:to>
    <xdr:cxnSp macro="">
      <xdr:nvCxnSpPr>
        <xdr:cNvPr id="14" name="Raven povezovalnik 13">
          <a:extLst>
            <a:ext uri="{FF2B5EF4-FFF2-40B4-BE49-F238E27FC236}">
              <a16:creationId xmlns:a16="http://schemas.microsoft.com/office/drawing/2014/main" id="{7F95B902-DDBA-4309-A200-E07453EE0FEB}"/>
            </a:ext>
          </a:extLst>
        </xdr:cNvPr>
        <xdr:cNvCxnSpPr/>
      </xdr:nvCxnSpPr>
      <xdr:spPr>
        <a:xfrm>
          <a:off x="12423320" y="10572750"/>
          <a:ext cx="63953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1693335</xdr:colOff>
      <xdr:row>5</xdr:row>
      <xdr:rowOff>148167</xdr:rowOff>
    </xdr:from>
    <xdr:to>
      <xdr:col>6</xdr:col>
      <xdr:colOff>1641108</xdr:colOff>
      <xdr:row>10</xdr:row>
      <xdr:rowOff>62334</xdr:rowOff>
    </xdr:to>
    <xdr:pic>
      <xdr:nvPicPr>
        <xdr:cNvPr id="2" name="Slika 1">
          <a:extLst>
            <a:ext uri="{FF2B5EF4-FFF2-40B4-BE49-F238E27FC236}">
              <a16:creationId xmlns:a16="http://schemas.microsoft.com/office/drawing/2014/main" id="{6D2792F0-AD1D-467D-8666-C2BEBA0FD694}"/>
            </a:ext>
          </a:extLst>
        </xdr:cNvPr>
        <xdr:cNvPicPr>
          <a:picLocks noChangeAspect="1"/>
        </xdr:cNvPicPr>
      </xdr:nvPicPr>
      <xdr:blipFill>
        <a:blip xmlns:r="http://schemas.openxmlformats.org/officeDocument/2006/relationships" r:embed="rId1"/>
        <a:stretch>
          <a:fillRect/>
        </a:stretch>
      </xdr:blipFill>
      <xdr:spPr>
        <a:xfrm>
          <a:off x="17578918" y="1248834"/>
          <a:ext cx="2942857" cy="866667"/>
        </a:xfrm>
        <a:prstGeom prst="rect">
          <a:avLst/>
        </a:prstGeom>
      </xdr:spPr>
    </xdr:pic>
    <xdr:clientData/>
  </xdr:twoCellAnchor>
  <xdr:twoCellAnchor>
    <xdr:from>
      <xdr:col>5</xdr:col>
      <xdr:colOff>1153584</xdr:colOff>
      <xdr:row>7</xdr:row>
      <xdr:rowOff>127000</xdr:rowOff>
    </xdr:from>
    <xdr:to>
      <xdr:col>5</xdr:col>
      <xdr:colOff>1619250</xdr:colOff>
      <xdr:row>8</xdr:row>
      <xdr:rowOff>127001</xdr:rowOff>
    </xdr:to>
    <xdr:cxnSp macro="">
      <xdr:nvCxnSpPr>
        <xdr:cNvPr id="5" name="Raven puščični povezovalnik 4">
          <a:extLst>
            <a:ext uri="{FF2B5EF4-FFF2-40B4-BE49-F238E27FC236}">
              <a16:creationId xmlns:a16="http://schemas.microsoft.com/office/drawing/2014/main" id="{732F0C1E-883C-4E96-A19A-00BBAC0CEF04}"/>
            </a:ext>
          </a:extLst>
        </xdr:cNvPr>
        <xdr:cNvCxnSpPr/>
      </xdr:nvCxnSpPr>
      <xdr:spPr>
        <a:xfrm flipV="1">
          <a:off x="17039167" y="1608667"/>
          <a:ext cx="465666" cy="19050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1143001</xdr:colOff>
      <xdr:row>10</xdr:row>
      <xdr:rowOff>10584</xdr:rowOff>
    </xdr:from>
    <xdr:to>
      <xdr:col>5</xdr:col>
      <xdr:colOff>1661585</xdr:colOff>
      <xdr:row>13</xdr:row>
      <xdr:rowOff>42334</xdr:rowOff>
    </xdr:to>
    <xdr:sp macro="" textlink="">
      <xdr:nvSpPr>
        <xdr:cNvPr id="10" name="PoljeZBesedilom 9">
          <a:extLst>
            <a:ext uri="{FF2B5EF4-FFF2-40B4-BE49-F238E27FC236}">
              <a16:creationId xmlns:a16="http://schemas.microsoft.com/office/drawing/2014/main" id="{A4C7DC3B-6682-4AE3-9E64-CC410FD37DBE}"/>
            </a:ext>
          </a:extLst>
        </xdr:cNvPr>
        <xdr:cNvSpPr txBox="1"/>
      </xdr:nvSpPr>
      <xdr:spPr>
        <a:xfrm>
          <a:off x="14721418" y="2063751"/>
          <a:ext cx="2825750" cy="6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0" i="0">
              <a:solidFill>
                <a:schemeClr val="dk1"/>
              </a:solidFill>
              <a:effectLst/>
              <a:latin typeface="+mn-lt"/>
              <a:ea typeface="+mn-ea"/>
              <a:cs typeface="+mn-cs"/>
            </a:rPr>
            <a:t>Če je delojemalec na delu prisoten vsaj štiri ure, je najvišji neobdavčen znesek povračila stroškov prehrane 7,96 evra na dan. </a:t>
          </a:r>
          <a:endParaRPr lang="sl-SI" sz="1100"/>
        </a:p>
      </xdr:txBody>
    </xdr:sp>
    <xdr:clientData/>
  </xdr:twoCellAnchor>
  <xdr:twoCellAnchor>
    <xdr:from>
      <xdr:col>4</xdr:col>
      <xdr:colOff>455085</xdr:colOff>
      <xdr:row>10</xdr:row>
      <xdr:rowOff>105834</xdr:rowOff>
    </xdr:from>
    <xdr:to>
      <xdr:col>4</xdr:col>
      <xdr:colOff>1068916</xdr:colOff>
      <xdr:row>10</xdr:row>
      <xdr:rowOff>105835</xdr:rowOff>
    </xdr:to>
    <xdr:cxnSp macro="">
      <xdr:nvCxnSpPr>
        <xdr:cNvPr id="15" name="Raven puščični povezovalnik 14">
          <a:extLst>
            <a:ext uri="{FF2B5EF4-FFF2-40B4-BE49-F238E27FC236}">
              <a16:creationId xmlns:a16="http://schemas.microsoft.com/office/drawing/2014/main" id="{AD4709B7-A882-4555-95EC-A4B055BCAAEA}"/>
            </a:ext>
          </a:extLst>
        </xdr:cNvPr>
        <xdr:cNvCxnSpPr/>
      </xdr:nvCxnSpPr>
      <xdr:spPr>
        <a:xfrm flipV="1">
          <a:off x="14033502" y="2159001"/>
          <a:ext cx="613831" cy="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508000</xdr:colOff>
      <xdr:row>13</xdr:row>
      <xdr:rowOff>137583</xdr:rowOff>
    </xdr:from>
    <xdr:to>
      <xdr:col>6</xdr:col>
      <xdr:colOff>201083</xdr:colOff>
      <xdr:row>17</xdr:row>
      <xdr:rowOff>158750</xdr:rowOff>
    </xdr:to>
    <xdr:sp macro="" textlink="">
      <xdr:nvSpPr>
        <xdr:cNvPr id="18" name="PoljeZBesedilom 17">
          <a:extLst>
            <a:ext uri="{FF2B5EF4-FFF2-40B4-BE49-F238E27FC236}">
              <a16:creationId xmlns:a16="http://schemas.microsoft.com/office/drawing/2014/main" id="{6DBDCEAE-F892-4F80-B8DB-330007278486}"/>
            </a:ext>
          </a:extLst>
        </xdr:cNvPr>
        <xdr:cNvSpPr txBox="1"/>
      </xdr:nvSpPr>
      <xdr:spPr>
        <a:xfrm>
          <a:off x="14086417" y="2762250"/>
          <a:ext cx="4995333" cy="783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0" i="0">
              <a:solidFill>
                <a:schemeClr val="dk1"/>
              </a:solidFill>
              <a:effectLst/>
              <a:latin typeface="+mn-lt"/>
              <a:ea typeface="+mn-ea"/>
              <a:cs typeface="+mn-cs"/>
            </a:rPr>
            <a:t>Povračilo stroškov za prevoz na delo in z dela se ne všteva v davčno osnovo dohodka iz delovnega razmerja do višine 0,21 eura za vsak polni kilometer razdalje med običajnim prebivališčem in mestom opravljanja dela za vsak dan prisotnosti na delu, če je mesto opravljanja dela vsaj en kilometer oddaljeno od delojemalčevega običajnega prebivališča.</a:t>
          </a:r>
          <a:endParaRPr lang="sl-SI" sz="1100"/>
        </a:p>
      </xdr:txBody>
    </xdr:sp>
    <xdr:clientData/>
  </xdr:twoCellAnchor>
  <xdr:twoCellAnchor>
    <xdr:from>
      <xdr:col>4</xdr:col>
      <xdr:colOff>296333</xdr:colOff>
      <xdr:row>11</xdr:row>
      <xdr:rowOff>137583</xdr:rowOff>
    </xdr:from>
    <xdr:to>
      <xdr:col>4</xdr:col>
      <xdr:colOff>677333</xdr:colOff>
      <xdr:row>13</xdr:row>
      <xdr:rowOff>63500</xdr:rowOff>
    </xdr:to>
    <xdr:cxnSp macro="">
      <xdr:nvCxnSpPr>
        <xdr:cNvPr id="20" name="Raven puščični povezovalnik 19">
          <a:extLst>
            <a:ext uri="{FF2B5EF4-FFF2-40B4-BE49-F238E27FC236}">
              <a16:creationId xmlns:a16="http://schemas.microsoft.com/office/drawing/2014/main" id="{8FF6590F-1C46-4065-9AA0-DC57F33B9E46}"/>
            </a:ext>
          </a:extLst>
        </xdr:cNvPr>
        <xdr:cNvCxnSpPr/>
      </xdr:nvCxnSpPr>
      <xdr:spPr>
        <a:xfrm>
          <a:off x="13874750" y="2381250"/>
          <a:ext cx="381000" cy="30691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51955</xdr:colOff>
      <xdr:row>0</xdr:row>
      <xdr:rowOff>60615</xdr:rowOff>
    </xdr:from>
    <xdr:to>
      <xdr:col>5</xdr:col>
      <xdr:colOff>528205</xdr:colOff>
      <xdr:row>6</xdr:row>
      <xdr:rowOff>77932</xdr:rowOff>
    </xdr:to>
    <xdr:sp macro="" textlink="">
      <xdr:nvSpPr>
        <xdr:cNvPr id="6" name="PoljeZBesedilom 5">
          <a:extLst>
            <a:ext uri="{FF2B5EF4-FFF2-40B4-BE49-F238E27FC236}">
              <a16:creationId xmlns:a16="http://schemas.microsoft.com/office/drawing/2014/main" id="{2CDE9611-86BC-43F6-BF26-3CCED7041159}"/>
            </a:ext>
          </a:extLst>
        </xdr:cNvPr>
        <xdr:cNvSpPr txBox="1"/>
      </xdr:nvSpPr>
      <xdr:spPr>
        <a:xfrm>
          <a:off x="51955" y="60615"/>
          <a:ext cx="6343650" cy="11603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1"/>
            <a:t>1. naloga:</a:t>
          </a:r>
          <a:r>
            <a:rPr lang="sl-SI" sz="1100" b="1" baseline="0"/>
            <a:t> </a:t>
          </a:r>
          <a:r>
            <a:rPr lang="sl-SI" sz="1100" b="1"/>
            <a:t>Na osnovi podatkov izdelajte obračun plače z dodatki ob upoštevanju</a:t>
          </a:r>
          <a:r>
            <a:rPr lang="sl-SI" sz="1100" b="1" baseline="0"/>
            <a:t> dodatne splošne olajšave</a:t>
          </a:r>
          <a:endParaRPr lang="sl-SI" sz="1100" b="1"/>
        </a:p>
        <a:p>
          <a:r>
            <a:rPr lang="sl-SI" sz="1100"/>
            <a:t>Delavec je prejel za mesec september 2020 bruto plačo 880,00 €. </a:t>
          </a:r>
        </a:p>
        <a:p>
          <a:r>
            <a:rPr lang="sl-SI" sz="1100"/>
            <a:t>Delovna doba delavca je bila 8 let. </a:t>
          </a:r>
        </a:p>
        <a:p>
          <a:r>
            <a:rPr lang="sl-SI" sz="1100"/>
            <a:t>Delavcu pripada 2 % dodatek za težje delovne pogoje. </a:t>
          </a:r>
        </a:p>
        <a:p>
          <a:r>
            <a:rPr lang="sl-SI" sz="1100"/>
            <a:t>Ima 1 otroka kot vzdrževanega</a:t>
          </a:r>
          <a:r>
            <a:rPr lang="sl-SI" sz="1100" baseline="0"/>
            <a:t> družinskega člana (</a:t>
          </a:r>
          <a:r>
            <a:rPr lang="sl-SI" sz="1100"/>
            <a:t>VDČ). </a:t>
          </a:r>
        </a:p>
      </xdr:txBody>
    </xdr:sp>
    <xdr:clientData/>
  </xdr:twoCellAnchor>
  <xdr:twoCellAnchor editAs="oneCell">
    <xdr:from>
      <xdr:col>6</xdr:col>
      <xdr:colOff>727365</xdr:colOff>
      <xdr:row>20</xdr:row>
      <xdr:rowOff>164522</xdr:rowOff>
    </xdr:from>
    <xdr:to>
      <xdr:col>13</xdr:col>
      <xdr:colOff>554010</xdr:colOff>
      <xdr:row>27</xdr:row>
      <xdr:rowOff>134042</xdr:rowOff>
    </xdr:to>
    <xdr:pic>
      <xdr:nvPicPr>
        <xdr:cNvPr id="7" name="Slika 6">
          <a:extLst>
            <a:ext uri="{FF2B5EF4-FFF2-40B4-BE49-F238E27FC236}">
              <a16:creationId xmlns:a16="http://schemas.microsoft.com/office/drawing/2014/main" id="{EFAF918D-1BFB-4D51-B0DA-3BF3B3B38954}"/>
            </a:ext>
          </a:extLst>
        </xdr:cNvPr>
        <xdr:cNvPicPr/>
      </xdr:nvPicPr>
      <xdr:blipFill>
        <a:blip xmlns:r="http://schemas.openxmlformats.org/officeDocument/2006/relationships" r:embed="rId1"/>
        <a:stretch>
          <a:fillRect/>
        </a:stretch>
      </xdr:blipFill>
      <xdr:spPr>
        <a:xfrm>
          <a:off x="7575840" y="3974522"/>
          <a:ext cx="5760720" cy="1303020"/>
        </a:xfrm>
        <a:prstGeom prst="rect">
          <a:avLst/>
        </a:prstGeom>
      </xdr:spPr>
    </xdr:pic>
    <xdr:clientData/>
  </xdr:twoCellAnchor>
  <xdr:twoCellAnchor editAs="oneCell">
    <xdr:from>
      <xdr:col>6</xdr:col>
      <xdr:colOff>536863</xdr:colOff>
      <xdr:row>29</xdr:row>
      <xdr:rowOff>164522</xdr:rowOff>
    </xdr:from>
    <xdr:to>
      <xdr:col>13</xdr:col>
      <xdr:colOff>477808</xdr:colOff>
      <xdr:row>49</xdr:row>
      <xdr:rowOff>114992</xdr:rowOff>
    </xdr:to>
    <xdr:pic>
      <xdr:nvPicPr>
        <xdr:cNvPr id="8" name="Slika 7">
          <a:extLst>
            <a:ext uri="{FF2B5EF4-FFF2-40B4-BE49-F238E27FC236}">
              <a16:creationId xmlns:a16="http://schemas.microsoft.com/office/drawing/2014/main" id="{C9960C9E-B150-4495-9072-8BA255E9C59E}"/>
            </a:ext>
          </a:extLst>
        </xdr:cNvPr>
        <xdr:cNvPicPr/>
      </xdr:nvPicPr>
      <xdr:blipFill>
        <a:blip xmlns:r="http://schemas.openxmlformats.org/officeDocument/2006/relationships" r:embed="rId2"/>
        <a:stretch>
          <a:fillRect/>
        </a:stretch>
      </xdr:blipFill>
      <xdr:spPr>
        <a:xfrm>
          <a:off x="7385338" y="5689022"/>
          <a:ext cx="5760720" cy="3760470"/>
        </a:xfrm>
        <a:prstGeom prst="rect">
          <a:avLst/>
        </a:prstGeom>
      </xdr:spPr>
    </xdr:pic>
    <xdr:clientData/>
  </xdr:twoCellAnchor>
  <xdr:twoCellAnchor editAs="oneCell">
    <xdr:from>
      <xdr:col>6</xdr:col>
      <xdr:colOff>675409</xdr:colOff>
      <xdr:row>49</xdr:row>
      <xdr:rowOff>164523</xdr:rowOff>
    </xdr:from>
    <xdr:to>
      <xdr:col>13</xdr:col>
      <xdr:colOff>549679</xdr:colOff>
      <xdr:row>56</xdr:row>
      <xdr:rowOff>62923</xdr:rowOff>
    </xdr:to>
    <xdr:pic>
      <xdr:nvPicPr>
        <xdr:cNvPr id="9" name="Slika 8">
          <a:extLst>
            <a:ext uri="{FF2B5EF4-FFF2-40B4-BE49-F238E27FC236}">
              <a16:creationId xmlns:a16="http://schemas.microsoft.com/office/drawing/2014/main" id="{71294685-CF91-435D-82E1-AB908806C536}"/>
            </a:ext>
          </a:extLst>
        </xdr:cNvPr>
        <xdr:cNvPicPr/>
      </xdr:nvPicPr>
      <xdr:blipFill>
        <a:blip xmlns:r="http://schemas.openxmlformats.org/officeDocument/2006/relationships" r:embed="rId3"/>
        <a:stretch>
          <a:fillRect/>
        </a:stretch>
      </xdr:blipFill>
      <xdr:spPr>
        <a:xfrm>
          <a:off x="7523884" y="9499023"/>
          <a:ext cx="5760720" cy="1231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xdr:colOff>
      <xdr:row>19</xdr:row>
      <xdr:rowOff>175260</xdr:rowOff>
    </xdr:from>
    <xdr:to>
      <xdr:col>10</xdr:col>
      <xdr:colOff>106680</xdr:colOff>
      <xdr:row>28</xdr:row>
      <xdr:rowOff>175260</xdr:rowOff>
    </xdr:to>
    <xdr:sp macro="" textlink="">
      <xdr:nvSpPr>
        <xdr:cNvPr id="4" name="PoljeZBesedilom 3">
          <a:extLst>
            <a:ext uri="{FF2B5EF4-FFF2-40B4-BE49-F238E27FC236}">
              <a16:creationId xmlns:a16="http://schemas.microsoft.com/office/drawing/2014/main" id="{00000000-0008-0000-0000-000004000000}"/>
            </a:ext>
          </a:extLst>
        </xdr:cNvPr>
        <xdr:cNvSpPr txBox="1"/>
      </xdr:nvSpPr>
      <xdr:spPr>
        <a:xfrm>
          <a:off x="6202680" y="3649980"/>
          <a:ext cx="3749040" cy="1645920"/>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1">
              <a:solidFill>
                <a:schemeClr val="bg1"/>
              </a:solidFill>
            </a:rPr>
            <a:t>ZAPOREDNE</a:t>
          </a:r>
          <a:r>
            <a:rPr lang="sl-SI" sz="1100" b="1" baseline="0">
              <a:solidFill>
                <a:schemeClr val="bg1"/>
              </a:solidFill>
            </a:rPr>
            <a:t> ŠTEVILKE OD 3 DO 11 SE BODO IZRAČUNALE AVTOMATSKO -&gt; VPISUJTE VREDNOSTI SAMO V 3 STOLPEC, NPR. ŠTEVILO VZDRŽEVANIH OTROK, ŠT. VZDRŽEVANIH DRUŽINSKIH ČLANOV ITD.</a:t>
          </a:r>
          <a:endParaRPr lang="sl-SI" sz="1100" b="1">
            <a:solidFill>
              <a:schemeClr val="bg1"/>
            </a:solidFill>
          </a:endParaRPr>
        </a:p>
      </xdr:txBody>
    </xdr:sp>
    <xdr:clientData/>
  </xdr:twoCellAnchor>
  <xdr:twoCellAnchor editAs="oneCell">
    <xdr:from>
      <xdr:col>4</xdr:col>
      <xdr:colOff>594360</xdr:colOff>
      <xdr:row>16</xdr:row>
      <xdr:rowOff>38100</xdr:rowOff>
    </xdr:from>
    <xdr:to>
      <xdr:col>6</xdr:col>
      <xdr:colOff>0</xdr:colOff>
      <xdr:row>19</xdr:row>
      <xdr:rowOff>114300</xdr:rowOff>
    </xdr:to>
    <xdr:pic>
      <xdr:nvPicPr>
        <xdr:cNvPr id="5" name="Slika 4" descr="Rezultat iskanja slik za SMAIL">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1800" y="2964180"/>
          <a:ext cx="624840" cy="62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373380</xdr:colOff>
      <xdr:row>14</xdr:row>
      <xdr:rowOff>22860</xdr:rowOff>
    </xdr:from>
    <xdr:to>
      <xdr:col>8</xdr:col>
      <xdr:colOff>312420</xdr:colOff>
      <xdr:row>17</xdr:row>
      <xdr:rowOff>22860</xdr:rowOff>
    </xdr:to>
    <xdr:pic>
      <xdr:nvPicPr>
        <xdr:cNvPr id="6" name="Slika 5" descr="Rezultat iskanja slik za SMILEY ANGRY">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9620" y="2583180"/>
          <a:ext cx="548640"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333374</xdr:colOff>
      <xdr:row>23</xdr:row>
      <xdr:rowOff>76200</xdr:rowOff>
    </xdr:from>
    <xdr:to>
      <xdr:col>20</xdr:col>
      <xdr:colOff>495299</xdr:colOff>
      <xdr:row>29</xdr:row>
      <xdr:rowOff>133350</xdr:rowOff>
    </xdr:to>
    <xdr:sp macro="" textlink="">
      <xdr:nvSpPr>
        <xdr:cNvPr id="9" name="PoljeZBesedilom 8">
          <a:extLst>
            <a:ext uri="{FF2B5EF4-FFF2-40B4-BE49-F238E27FC236}">
              <a16:creationId xmlns:a16="http://schemas.microsoft.com/office/drawing/2014/main" id="{01D813DB-38E7-4E09-8A46-F9D51B301082}"/>
            </a:ext>
          </a:extLst>
        </xdr:cNvPr>
        <xdr:cNvSpPr txBox="1"/>
      </xdr:nvSpPr>
      <xdr:spPr>
        <a:xfrm>
          <a:off x="12572999" y="4238625"/>
          <a:ext cx="4086225" cy="11430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l-SI" sz="3200" b="1">
              <a:solidFill>
                <a:schemeClr val="bg1"/>
              </a:solidFill>
            </a:rPr>
            <a:t>BRUTO DOHODEK </a:t>
          </a:r>
        </a:p>
      </xdr:txBody>
    </xdr:sp>
    <xdr:clientData/>
  </xdr:twoCellAnchor>
  <xdr:twoCellAnchor>
    <xdr:from>
      <xdr:col>11</xdr:col>
      <xdr:colOff>714375</xdr:colOff>
      <xdr:row>26</xdr:row>
      <xdr:rowOff>95250</xdr:rowOff>
    </xdr:from>
    <xdr:to>
      <xdr:col>14</xdr:col>
      <xdr:colOff>333374</xdr:colOff>
      <xdr:row>26</xdr:row>
      <xdr:rowOff>104775</xdr:rowOff>
    </xdr:to>
    <xdr:cxnSp macro="">
      <xdr:nvCxnSpPr>
        <xdr:cNvPr id="11" name="Raven puščični povezovalnik 10">
          <a:extLst>
            <a:ext uri="{FF2B5EF4-FFF2-40B4-BE49-F238E27FC236}">
              <a16:creationId xmlns:a16="http://schemas.microsoft.com/office/drawing/2014/main" id="{3EE0789B-C4C1-4BBA-AFFE-C8FF38E93F33}"/>
            </a:ext>
          </a:extLst>
        </xdr:cNvPr>
        <xdr:cNvCxnSpPr/>
      </xdr:nvCxnSpPr>
      <xdr:spPr>
        <a:xfrm flipH="1" flipV="1">
          <a:off x="11001375" y="4800600"/>
          <a:ext cx="1571624" cy="9525"/>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8</xdr:col>
      <xdr:colOff>476250</xdr:colOff>
      <xdr:row>77</xdr:row>
      <xdr:rowOff>0</xdr:rowOff>
    </xdr:from>
    <xdr:to>
      <xdr:col>19</xdr:col>
      <xdr:colOff>46792</xdr:colOff>
      <xdr:row>105</xdr:row>
      <xdr:rowOff>37429</xdr:rowOff>
    </xdr:to>
    <xdr:pic>
      <xdr:nvPicPr>
        <xdr:cNvPr id="21" name="Slika 20">
          <a:extLst>
            <a:ext uri="{FF2B5EF4-FFF2-40B4-BE49-F238E27FC236}">
              <a16:creationId xmlns:a16="http://schemas.microsoft.com/office/drawing/2014/main" id="{3B9E2C53-ECB2-4E6E-81CD-2B69CC1F65A9}"/>
            </a:ext>
          </a:extLst>
        </xdr:cNvPr>
        <xdr:cNvPicPr>
          <a:picLocks noChangeAspect="1"/>
        </xdr:cNvPicPr>
      </xdr:nvPicPr>
      <xdr:blipFill>
        <a:blip xmlns:r="http://schemas.openxmlformats.org/officeDocument/2006/relationships" r:embed="rId3"/>
        <a:stretch>
          <a:fillRect/>
        </a:stretch>
      </xdr:blipFill>
      <xdr:spPr>
        <a:xfrm>
          <a:off x="8934450" y="13982700"/>
          <a:ext cx="6666667" cy="5371429"/>
        </a:xfrm>
        <a:prstGeom prst="rect">
          <a:avLst/>
        </a:prstGeom>
      </xdr:spPr>
    </xdr:pic>
    <xdr:clientData/>
  </xdr:twoCellAnchor>
  <xdr:twoCellAnchor>
    <xdr:from>
      <xdr:col>2</xdr:col>
      <xdr:colOff>180975</xdr:colOff>
      <xdr:row>81</xdr:row>
      <xdr:rowOff>47625</xdr:rowOff>
    </xdr:from>
    <xdr:to>
      <xdr:col>8</xdr:col>
      <xdr:colOff>171450</xdr:colOff>
      <xdr:row>81</xdr:row>
      <xdr:rowOff>47625</xdr:rowOff>
    </xdr:to>
    <xdr:cxnSp macro="">
      <xdr:nvCxnSpPr>
        <xdr:cNvPr id="23" name="Raven puščični povezovalnik 22">
          <a:extLst>
            <a:ext uri="{FF2B5EF4-FFF2-40B4-BE49-F238E27FC236}">
              <a16:creationId xmlns:a16="http://schemas.microsoft.com/office/drawing/2014/main" id="{7DE03911-44F1-4EEA-817A-0BA5EDE73967}"/>
            </a:ext>
          </a:extLst>
        </xdr:cNvPr>
        <xdr:cNvCxnSpPr/>
      </xdr:nvCxnSpPr>
      <xdr:spPr>
        <a:xfrm>
          <a:off x="4933950" y="14792325"/>
          <a:ext cx="3695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10</xdr:col>
      <xdr:colOff>47625</xdr:colOff>
      <xdr:row>10</xdr:row>
      <xdr:rowOff>152400</xdr:rowOff>
    </xdr:from>
    <xdr:to>
      <xdr:col>22</xdr:col>
      <xdr:colOff>337884</xdr:colOff>
      <xdr:row>17</xdr:row>
      <xdr:rowOff>152400</xdr:rowOff>
    </xdr:to>
    <xdr:pic>
      <xdr:nvPicPr>
        <xdr:cNvPr id="22" name="Slika 21">
          <a:extLst>
            <a:ext uri="{FF2B5EF4-FFF2-40B4-BE49-F238E27FC236}">
              <a16:creationId xmlns:a16="http://schemas.microsoft.com/office/drawing/2014/main" id="{09015968-E950-443D-8D05-C99B99D82B74}"/>
            </a:ext>
          </a:extLst>
        </xdr:cNvPr>
        <xdr:cNvPicPr>
          <a:picLocks noChangeAspect="1"/>
        </xdr:cNvPicPr>
      </xdr:nvPicPr>
      <xdr:blipFill>
        <a:blip xmlns:r="http://schemas.openxmlformats.org/officeDocument/2006/relationships" r:embed="rId4"/>
        <a:stretch>
          <a:fillRect/>
        </a:stretch>
      </xdr:blipFill>
      <xdr:spPr>
        <a:xfrm>
          <a:off x="9725025" y="1962150"/>
          <a:ext cx="7995984" cy="1266825"/>
        </a:xfrm>
        <a:prstGeom prst="rect">
          <a:avLst/>
        </a:prstGeom>
      </xdr:spPr>
    </xdr:pic>
    <xdr:clientData/>
  </xdr:twoCellAnchor>
  <xdr:twoCellAnchor editAs="oneCell">
    <xdr:from>
      <xdr:col>0</xdr:col>
      <xdr:colOff>0</xdr:colOff>
      <xdr:row>37</xdr:row>
      <xdr:rowOff>0</xdr:rowOff>
    </xdr:from>
    <xdr:to>
      <xdr:col>2</xdr:col>
      <xdr:colOff>580358</xdr:colOff>
      <xdr:row>44</xdr:row>
      <xdr:rowOff>56985</xdr:rowOff>
    </xdr:to>
    <xdr:pic>
      <xdr:nvPicPr>
        <xdr:cNvPr id="13" name="Slika 12">
          <a:extLst>
            <a:ext uri="{FF2B5EF4-FFF2-40B4-BE49-F238E27FC236}">
              <a16:creationId xmlns:a16="http://schemas.microsoft.com/office/drawing/2014/main" id="{FD2FA0DD-65CB-4093-8494-2E6EDC2B1EFD}"/>
            </a:ext>
          </a:extLst>
        </xdr:cNvPr>
        <xdr:cNvPicPr>
          <a:picLocks noChangeAspect="1"/>
        </xdr:cNvPicPr>
      </xdr:nvPicPr>
      <xdr:blipFill>
        <a:blip xmlns:r="http://schemas.openxmlformats.org/officeDocument/2006/relationships" r:embed="rId5"/>
        <a:stretch>
          <a:fillRect/>
        </a:stretch>
      </xdr:blipFill>
      <xdr:spPr>
        <a:xfrm>
          <a:off x="0" y="6696075"/>
          <a:ext cx="5333333" cy="13238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238125</xdr:colOff>
      <xdr:row>1</xdr:row>
      <xdr:rowOff>95250</xdr:rowOff>
    </xdr:from>
    <xdr:to>
      <xdr:col>19</xdr:col>
      <xdr:colOff>189515</xdr:colOff>
      <xdr:row>38</xdr:row>
      <xdr:rowOff>161036</xdr:rowOff>
    </xdr:to>
    <xdr:pic>
      <xdr:nvPicPr>
        <xdr:cNvPr id="3" name="Slika 2">
          <a:extLst>
            <a:ext uri="{FF2B5EF4-FFF2-40B4-BE49-F238E27FC236}">
              <a16:creationId xmlns:a16="http://schemas.microsoft.com/office/drawing/2014/main" id="{CC1216C2-CABA-4D25-995E-184901B0ACF4}"/>
            </a:ext>
          </a:extLst>
        </xdr:cNvPr>
        <xdr:cNvPicPr>
          <a:picLocks noChangeAspect="1"/>
        </xdr:cNvPicPr>
      </xdr:nvPicPr>
      <xdr:blipFill>
        <a:blip xmlns:r="http://schemas.openxmlformats.org/officeDocument/2006/relationships" r:embed="rId1"/>
        <a:stretch>
          <a:fillRect/>
        </a:stretch>
      </xdr:blipFill>
      <xdr:spPr>
        <a:xfrm>
          <a:off x="8248650" y="285750"/>
          <a:ext cx="7876190" cy="71142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563880</xdr:colOff>
      <xdr:row>6</xdr:row>
      <xdr:rowOff>129540</xdr:rowOff>
    </xdr:to>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0" y="0"/>
          <a:ext cx="5440680" cy="1226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=VLOOKUP(C31;Lestvica!A8:D11;4)*(C31-VLOOKUP(C31;Lestvica!A8:D11;1))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20</xdr:row>
      <xdr:rowOff>0</xdr:rowOff>
    </xdr:from>
    <xdr:to>
      <xdr:col>19</xdr:col>
      <xdr:colOff>563880</xdr:colOff>
      <xdr:row>26</xdr:row>
      <xdr:rowOff>129540</xdr:rowOff>
    </xdr:to>
    <xdr:sp macro="" textlink="">
      <xdr:nvSpPr>
        <xdr:cNvPr id="2" name="PoljeZBesedilom 1">
          <a:extLst>
            <a:ext uri="{FF2B5EF4-FFF2-40B4-BE49-F238E27FC236}">
              <a16:creationId xmlns:a16="http://schemas.microsoft.com/office/drawing/2014/main" id="{00000000-0008-0000-0200-000002000000}"/>
            </a:ext>
          </a:extLst>
        </xdr:cNvPr>
        <xdr:cNvSpPr txBox="1"/>
      </xdr:nvSpPr>
      <xdr:spPr>
        <a:xfrm>
          <a:off x="8602980" y="3657600"/>
          <a:ext cx="5440680" cy="1226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=VLOOKUP(C31;Lestvica!A8:D11;4)*(C31-VLOOKUP(C31;Lestvica!A8:D11;1))</a:t>
          </a:r>
        </a:p>
      </xdr:txBody>
    </xdr:sp>
    <xdr:clientData/>
  </xdr:twoCellAnchor>
  <xdr:twoCellAnchor editAs="oneCell">
    <xdr:from>
      <xdr:col>8</xdr:col>
      <xdr:colOff>390525</xdr:colOff>
      <xdr:row>2</xdr:row>
      <xdr:rowOff>85725</xdr:rowOff>
    </xdr:from>
    <xdr:to>
      <xdr:col>18</xdr:col>
      <xdr:colOff>94523</xdr:colOff>
      <xdr:row>23</xdr:row>
      <xdr:rowOff>37606</xdr:rowOff>
    </xdr:to>
    <xdr:pic>
      <xdr:nvPicPr>
        <xdr:cNvPr id="3" name="Slika 2">
          <a:extLst>
            <a:ext uri="{FF2B5EF4-FFF2-40B4-BE49-F238E27FC236}">
              <a16:creationId xmlns:a16="http://schemas.microsoft.com/office/drawing/2014/main" id="{F4B77E0C-6996-43F3-B790-0ED4461F8CE0}"/>
            </a:ext>
          </a:extLst>
        </xdr:cNvPr>
        <xdr:cNvPicPr>
          <a:picLocks noChangeAspect="1"/>
        </xdr:cNvPicPr>
      </xdr:nvPicPr>
      <xdr:blipFill>
        <a:blip xmlns:r="http://schemas.openxmlformats.org/officeDocument/2006/relationships" r:embed="rId1"/>
        <a:stretch>
          <a:fillRect/>
        </a:stretch>
      </xdr:blipFill>
      <xdr:spPr>
        <a:xfrm>
          <a:off x="7000875" y="466725"/>
          <a:ext cx="5819048" cy="39523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18</xdr:row>
      <xdr:rowOff>0</xdr:rowOff>
    </xdr:from>
    <xdr:to>
      <xdr:col>13</xdr:col>
      <xdr:colOff>266362</xdr:colOff>
      <xdr:row>19</xdr:row>
      <xdr:rowOff>85690</xdr:rowOff>
    </xdr:to>
    <xdr:pic>
      <xdr:nvPicPr>
        <xdr:cNvPr id="3" name="Slika 2">
          <a:extLst>
            <a:ext uri="{FF2B5EF4-FFF2-40B4-BE49-F238E27FC236}">
              <a16:creationId xmlns:a16="http://schemas.microsoft.com/office/drawing/2014/main" id="{869D5561-02CB-493E-BBA9-8FAA6BC46026}"/>
            </a:ext>
          </a:extLst>
        </xdr:cNvPr>
        <xdr:cNvPicPr>
          <a:picLocks noChangeAspect="1"/>
        </xdr:cNvPicPr>
      </xdr:nvPicPr>
      <xdr:blipFill>
        <a:blip xmlns:r="http://schemas.openxmlformats.org/officeDocument/2006/relationships" r:embed="rId1"/>
        <a:stretch>
          <a:fillRect/>
        </a:stretch>
      </xdr:blipFill>
      <xdr:spPr>
        <a:xfrm>
          <a:off x="9658350" y="3619500"/>
          <a:ext cx="2704762" cy="276190"/>
        </a:xfrm>
        <a:prstGeom prst="rect">
          <a:avLst/>
        </a:prstGeom>
      </xdr:spPr>
    </xdr:pic>
    <xdr:clientData/>
  </xdr:twoCellAnchor>
  <xdr:twoCellAnchor editAs="oneCell">
    <xdr:from>
      <xdr:col>0</xdr:col>
      <xdr:colOff>0</xdr:colOff>
      <xdr:row>3</xdr:row>
      <xdr:rowOff>190499</xdr:rowOff>
    </xdr:from>
    <xdr:to>
      <xdr:col>6</xdr:col>
      <xdr:colOff>166434</xdr:colOff>
      <xdr:row>10</xdr:row>
      <xdr:rowOff>123824</xdr:rowOff>
    </xdr:to>
    <xdr:pic>
      <xdr:nvPicPr>
        <xdr:cNvPr id="2" name="Slika 1">
          <a:extLst>
            <a:ext uri="{FF2B5EF4-FFF2-40B4-BE49-F238E27FC236}">
              <a16:creationId xmlns:a16="http://schemas.microsoft.com/office/drawing/2014/main" id="{56E04F1B-074D-43DF-AC34-52C51F641132}"/>
            </a:ext>
          </a:extLst>
        </xdr:cNvPr>
        <xdr:cNvPicPr>
          <a:picLocks noChangeAspect="1"/>
        </xdr:cNvPicPr>
      </xdr:nvPicPr>
      <xdr:blipFill>
        <a:blip xmlns:r="http://schemas.openxmlformats.org/officeDocument/2006/relationships" r:embed="rId2"/>
        <a:stretch>
          <a:fillRect/>
        </a:stretch>
      </xdr:blipFill>
      <xdr:spPr>
        <a:xfrm>
          <a:off x="0" y="761999"/>
          <a:ext cx="7995984" cy="1266825"/>
        </a:xfrm>
        <a:prstGeom prst="rect">
          <a:avLst/>
        </a:prstGeom>
      </xdr:spPr>
    </xdr:pic>
    <xdr:clientData/>
  </xdr:twoCellAnchor>
  <xdr:twoCellAnchor editAs="oneCell">
    <xdr:from>
      <xdr:col>0</xdr:col>
      <xdr:colOff>0</xdr:colOff>
      <xdr:row>20</xdr:row>
      <xdr:rowOff>0</xdr:rowOff>
    </xdr:from>
    <xdr:to>
      <xdr:col>5</xdr:col>
      <xdr:colOff>180306</xdr:colOff>
      <xdr:row>25</xdr:row>
      <xdr:rowOff>76071</xdr:rowOff>
    </xdr:to>
    <xdr:pic>
      <xdr:nvPicPr>
        <xdr:cNvPr id="6" name="Slika 5">
          <a:extLst>
            <a:ext uri="{FF2B5EF4-FFF2-40B4-BE49-F238E27FC236}">
              <a16:creationId xmlns:a16="http://schemas.microsoft.com/office/drawing/2014/main" id="{8D0074CA-FD76-4BA9-B772-A073A4F45683}"/>
            </a:ext>
          </a:extLst>
        </xdr:cNvPr>
        <xdr:cNvPicPr>
          <a:picLocks noChangeAspect="1"/>
        </xdr:cNvPicPr>
      </xdr:nvPicPr>
      <xdr:blipFill>
        <a:blip xmlns:r="http://schemas.openxmlformats.org/officeDocument/2006/relationships" r:embed="rId3"/>
        <a:stretch>
          <a:fillRect/>
        </a:stretch>
      </xdr:blipFill>
      <xdr:spPr>
        <a:xfrm>
          <a:off x="0" y="3810000"/>
          <a:ext cx="5352381" cy="10285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609600</xdr:colOff>
      <xdr:row>9</xdr:row>
      <xdr:rowOff>95250</xdr:rowOff>
    </xdr:from>
    <xdr:to>
      <xdr:col>16</xdr:col>
      <xdr:colOff>513602</xdr:colOff>
      <xdr:row>39</xdr:row>
      <xdr:rowOff>123107</xdr:rowOff>
    </xdr:to>
    <xdr:pic>
      <xdr:nvPicPr>
        <xdr:cNvPr id="3" name="Slika 2">
          <a:extLst>
            <a:ext uri="{FF2B5EF4-FFF2-40B4-BE49-F238E27FC236}">
              <a16:creationId xmlns:a16="http://schemas.microsoft.com/office/drawing/2014/main" id="{23621E23-6CD4-4A3C-A7B1-D44E1624DB9F}"/>
            </a:ext>
          </a:extLst>
        </xdr:cNvPr>
        <xdr:cNvPicPr>
          <a:picLocks noChangeAspect="1"/>
        </xdr:cNvPicPr>
      </xdr:nvPicPr>
      <xdr:blipFill>
        <a:blip xmlns:r="http://schemas.openxmlformats.org/officeDocument/2006/relationships" r:embed="rId1"/>
        <a:stretch>
          <a:fillRect/>
        </a:stretch>
      </xdr:blipFill>
      <xdr:spPr>
        <a:xfrm>
          <a:off x="10706100" y="1809750"/>
          <a:ext cx="5980952" cy="5742857"/>
        </a:xfrm>
        <a:prstGeom prst="rect">
          <a:avLst/>
        </a:prstGeom>
      </xdr:spPr>
    </xdr:pic>
    <xdr:clientData/>
  </xdr:twoCellAnchor>
  <xdr:twoCellAnchor editAs="oneCell">
    <xdr:from>
      <xdr:col>3</xdr:col>
      <xdr:colOff>457200</xdr:colOff>
      <xdr:row>44</xdr:row>
      <xdr:rowOff>142875</xdr:rowOff>
    </xdr:from>
    <xdr:to>
      <xdr:col>9</xdr:col>
      <xdr:colOff>142137</xdr:colOff>
      <xdr:row>50</xdr:row>
      <xdr:rowOff>123685</xdr:rowOff>
    </xdr:to>
    <xdr:pic>
      <xdr:nvPicPr>
        <xdr:cNvPr id="4" name="Slika 3">
          <a:extLst>
            <a:ext uri="{FF2B5EF4-FFF2-40B4-BE49-F238E27FC236}">
              <a16:creationId xmlns:a16="http://schemas.microsoft.com/office/drawing/2014/main" id="{93B71055-F8D6-4D16-8C59-1B30911E7088}"/>
            </a:ext>
          </a:extLst>
        </xdr:cNvPr>
        <xdr:cNvPicPr>
          <a:picLocks noChangeAspect="1"/>
        </xdr:cNvPicPr>
      </xdr:nvPicPr>
      <xdr:blipFill>
        <a:blip xmlns:r="http://schemas.openxmlformats.org/officeDocument/2006/relationships" r:embed="rId2"/>
        <a:stretch>
          <a:fillRect/>
        </a:stretch>
      </xdr:blipFill>
      <xdr:spPr>
        <a:xfrm>
          <a:off x="6143625" y="8524875"/>
          <a:ext cx="5904762" cy="1123810"/>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ot.gov.si/sl/poslovanje/zaposlovanje-in-delovno-razmerje/bolniska-odsotnost-in-nadomestilo-place-refundacij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14680-87EC-47C3-9C24-1EE815729D4F}">
  <dimension ref="A1:G80"/>
  <sheetViews>
    <sheetView topLeftCell="A34" workbookViewId="0">
      <selection activeCell="I24" sqref="I24"/>
    </sheetView>
  </sheetViews>
  <sheetFormatPr defaultRowHeight="15" x14ac:dyDescent="0.25"/>
  <cols>
    <col min="1" max="1" width="10.42578125" customWidth="1"/>
    <col min="2" max="2" width="41" customWidth="1"/>
    <col min="3" max="3" width="38.28515625" customWidth="1"/>
  </cols>
  <sheetData>
    <row r="1" spans="1:7" ht="15.75" x14ac:dyDescent="0.25">
      <c r="A1" s="79" t="s">
        <v>203</v>
      </c>
      <c r="B1" s="79"/>
      <c r="C1" s="75"/>
    </row>
    <row r="3" spans="1:7" x14ac:dyDescent="0.25">
      <c r="A3" s="75" t="s">
        <v>160</v>
      </c>
    </row>
    <row r="5" spans="1:7" x14ac:dyDescent="0.25">
      <c r="A5" s="76" t="s">
        <v>161</v>
      </c>
      <c r="B5" s="76" t="s">
        <v>162</v>
      </c>
      <c r="C5" s="76" t="s">
        <v>163</v>
      </c>
    </row>
    <row r="6" spans="1:7" x14ac:dyDescent="0.25">
      <c r="A6" s="21">
        <v>1</v>
      </c>
      <c r="B6" s="21" t="s">
        <v>164</v>
      </c>
      <c r="C6" s="21">
        <v>5</v>
      </c>
      <c r="D6" s="78"/>
      <c r="E6" s="78"/>
      <c r="F6" s="78"/>
      <c r="G6" s="78"/>
    </row>
    <row r="7" spans="1:7" x14ac:dyDescent="0.25">
      <c r="A7" s="21">
        <v>2</v>
      </c>
      <c r="B7" s="21" t="s">
        <v>165</v>
      </c>
      <c r="C7" s="21">
        <v>4</v>
      </c>
      <c r="D7" s="78"/>
      <c r="E7" s="78"/>
      <c r="F7" s="78"/>
      <c r="G7" s="78"/>
    </row>
    <row r="8" spans="1:7" x14ac:dyDescent="0.25">
      <c r="A8" s="21">
        <v>3</v>
      </c>
      <c r="B8" s="21" t="s">
        <v>166</v>
      </c>
      <c r="C8" s="21">
        <v>3.5</v>
      </c>
      <c r="D8" s="78"/>
      <c r="E8" s="78"/>
      <c r="F8" s="78"/>
      <c r="G8" s="78"/>
    </row>
    <row r="9" spans="1:7" x14ac:dyDescent="0.25">
      <c r="A9" s="21">
        <v>4</v>
      </c>
      <c r="B9" s="21" t="s">
        <v>167</v>
      </c>
      <c r="C9" s="21">
        <v>3.5</v>
      </c>
      <c r="D9" s="78"/>
      <c r="E9" s="78"/>
      <c r="F9" s="78"/>
      <c r="G9" s="78"/>
    </row>
    <row r="10" spans="1:7" x14ac:dyDescent="0.25">
      <c r="A10" s="21">
        <v>5</v>
      </c>
      <c r="B10" s="21" t="s">
        <v>168</v>
      </c>
      <c r="C10" s="21">
        <v>3.5</v>
      </c>
      <c r="D10" s="78"/>
      <c r="E10" s="78"/>
      <c r="F10" s="78"/>
      <c r="G10" s="78"/>
    </row>
    <row r="11" spans="1:7" x14ac:dyDescent="0.25">
      <c r="A11" s="21">
        <v>6</v>
      </c>
      <c r="B11" s="21" t="s">
        <v>169</v>
      </c>
      <c r="C11" s="21">
        <v>3</v>
      </c>
      <c r="D11" s="78"/>
      <c r="E11" s="78"/>
      <c r="F11" s="78"/>
      <c r="G11" s="78"/>
    </row>
    <row r="12" spans="1:7" x14ac:dyDescent="0.25">
      <c r="A12" s="21">
        <v>7</v>
      </c>
      <c r="B12" s="21" t="s">
        <v>170</v>
      </c>
      <c r="C12" s="21">
        <v>3</v>
      </c>
      <c r="D12" s="78"/>
      <c r="E12" s="78"/>
      <c r="F12" s="78"/>
      <c r="G12" s="78"/>
    </row>
    <row r="13" spans="1:7" x14ac:dyDescent="0.25">
      <c r="A13" s="21">
        <v>8</v>
      </c>
      <c r="B13" s="21" t="s">
        <v>171</v>
      </c>
      <c r="C13" s="21">
        <v>3</v>
      </c>
      <c r="D13" s="78"/>
      <c r="E13" s="78"/>
      <c r="F13" s="78"/>
      <c r="G13" s="78"/>
    </row>
    <row r="14" spans="1:7" x14ac:dyDescent="0.25">
      <c r="A14" s="21">
        <v>9</v>
      </c>
      <c r="B14" s="21" t="s">
        <v>194</v>
      </c>
      <c r="C14" s="21">
        <v>3</v>
      </c>
      <c r="D14" s="78"/>
      <c r="E14" s="78"/>
      <c r="F14" s="78"/>
      <c r="G14" s="78"/>
    </row>
    <row r="15" spans="1:7" x14ac:dyDescent="0.25">
      <c r="A15" s="21">
        <v>10</v>
      </c>
      <c r="B15" s="21" t="s">
        <v>172</v>
      </c>
      <c r="C15" s="21">
        <v>3</v>
      </c>
      <c r="D15" s="78"/>
      <c r="E15" s="78"/>
      <c r="F15" s="78"/>
      <c r="G15" s="78"/>
    </row>
    <row r="16" spans="1:7" x14ac:dyDescent="0.25">
      <c r="A16" s="21">
        <v>11</v>
      </c>
      <c r="B16" s="21" t="s">
        <v>173</v>
      </c>
      <c r="C16" s="21">
        <v>3.5</v>
      </c>
      <c r="D16" s="78"/>
      <c r="E16" s="78"/>
      <c r="F16" s="78"/>
      <c r="G16" s="78"/>
    </row>
    <row r="17" spans="1:7" x14ac:dyDescent="0.25">
      <c r="A17" s="21">
        <v>12</v>
      </c>
      <c r="B17" s="80" t="s">
        <v>174</v>
      </c>
      <c r="C17" s="21">
        <v>3</v>
      </c>
      <c r="D17" s="78"/>
      <c r="E17" s="78"/>
      <c r="F17" s="78"/>
      <c r="G17" s="78"/>
    </row>
    <row r="18" spans="1:7" x14ac:dyDescent="0.25">
      <c r="A18" s="21">
        <v>13</v>
      </c>
      <c r="B18" s="80" t="s">
        <v>175</v>
      </c>
      <c r="C18" s="21">
        <v>3</v>
      </c>
      <c r="D18" s="78"/>
      <c r="E18" s="78"/>
      <c r="F18" s="78"/>
      <c r="G18" s="78"/>
    </row>
    <row r="19" spans="1:7" x14ac:dyDescent="0.25">
      <c r="A19" s="21">
        <v>14</v>
      </c>
      <c r="B19" s="21" t="s">
        <v>176</v>
      </c>
      <c r="C19" s="21">
        <v>2</v>
      </c>
      <c r="D19" s="78"/>
      <c r="E19" s="78"/>
      <c r="F19" s="78"/>
      <c r="G19" s="78"/>
    </row>
    <row r="20" spans="1:7" x14ac:dyDescent="0.25">
      <c r="A20" s="21">
        <v>15</v>
      </c>
      <c r="B20" s="21" t="s">
        <v>177</v>
      </c>
      <c r="C20" s="21">
        <v>1.22</v>
      </c>
      <c r="D20" s="78"/>
      <c r="E20" s="78"/>
      <c r="F20" s="78"/>
      <c r="G20" s="78"/>
    </row>
    <row r="21" spans="1:7" x14ac:dyDescent="0.25">
      <c r="A21" s="21">
        <v>16</v>
      </c>
      <c r="B21" s="21" t="s">
        <v>178</v>
      </c>
      <c r="C21" s="21">
        <v>2</v>
      </c>
      <c r="D21" s="78"/>
      <c r="E21" s="78"/>
      <c r="F21" s="78"/>
      <c r="G21" s="78"/>
    </row>
    <row r="22" spans="1:7" x14ac:dyDescent="0.25">
      <c r="A22" s="21">
        <v>17</v>
      </c>
      <c r="B22" s="21" t="s">
        <v>179</v>
      </c>
      <c r="C22" s="21">
        <v>2</v>
      </c>
      <c r="D22" s="78"/>
      <c r="E22" s="78"/>
      <c r="F22" s="78"/>
      <c r="G22" s="78"/>
    </row>
    <row r="23" spans="1:7" x14ac:dyDescent="0.25">
      <c r="A23" s="21">
        <v>18</v>
      </c>
      <c r="B23" s="21" t="s">
        <v>180</v>
      </c>
      <c r="C23" s="21">
        <v>3.5</v>
      </c>
      <c r="D23" s="78"/>
      <c r="E23" s="78"/>
      <c r="F23" s="78"/>
      <c r="G23" s="78"/>
    </row>
    <row r="24" spans="1:7" x14ac:dyDescent="0.25">
      <c r="A24" s="21">
        <v>19</v>
      </c>
      <c r="B24" s="21" t="s">
        <v>181</v>
      </c>
      <c r="C24" s="21">
        <v>3</v>
      </c>
      <c r="D24" s="78"/>
      <c r="E24" s="78"/>
      <c r="F24" s="78"/>
      <c r="G24" s="78"/>
    </row>
    <row r="25" spans="1:7" x14ac:dyDescent="0.25">
      <c r="A25" s="21">
        <v>20</v>
      </c>
      <c r="B25" s="21" t="s">
        <v>182</v>
      </c>
      <c r="C25" s="21">
        <v>3.5</v>
      </c>
      <c r="D25" s="78"/>
      <c r="E25" s="78"/>
      <c r="F25" s="78"/>
      <c r="G25" s="78"/>
    </row>
    <row r="26" spans="1:7" x14ac:dyDescent="0.25">
      <c r="A26" s="21">
        <v>21</v>
      </c>
      <c r="B26" s="21" t="s">
        <v>183</v>
      </c>
      <c r="C26" s="21">
        <v>2.5</v>
      </c>
      <c r="D26" s="78"/>
      <c r="E26" s="78"/>
      <c r="F26" s="78"/>
      <c r="G26" s="78"/>
    </row>
    <row r="27" spans="1:7" x14ac:dyDescent="0.25">
      <c r="A27" s="21">
        <v>22</v>
      </c>
      <c r="B27" s="21" t="s">
        <v>184</v>
      </c>
      <c r="C27" s="21">
        <v>1.22</v>
      </c>
    </row>
    <row r="28" spans="1:7" x14ac:dyDescent="0.25">
      <c r="A28" s="21">
        <v>23</v>
      </c>
      <c r="B28" s="21" t="s">
        <v>185</v>
      </c>
      <c r="C28" s="21">
        <v>1.22</v>
      </c>
    </row>
    <row r="29" spans="1:7" x14ac:dyDescent="0.25">
      <c r="A29" s="21">
        <v>24</v>
      </c>
      <c r="B29" s="21" t="s">
        <v>186</v>
      </c>
      <c r="C29" s="21">
        <v>1.22</v>
      </c>
    </row>
    <row r="30" spans="1:7" x14ac:dyDescent="0.25">
      <c r="A30" s="21">
        <v>25</v>
      </c>
      <c r="B30" s="21" t="s">
        <v>187</v>
      </c>
      <c r="C30" s="21">
        <v>3</v>
      </c>
    </row>
    <row r="31" spans="1:7" x14ac:dyDescent="0.25">
      <c r="A31" s="21">
        <v>26</v>
      </c>
      <c r="B31" s="21" t="s">
        <v>188</v>
      </c>
      <c r="C31" s="21">
        <v>3.5</v>
      </c>
    </row>
    <row r="32" spans="1:7" x14ac:dyDescent="0.25">
      <c r="A32" s="21">
        <v>27</v>
      </c>
      <c r="B32" s="21" t="s">
        <v>189</v>
      </c>
      <c r="C32" s="21">
        <v>3</v>
      </c>
    </row>
    <row r="33" spans="1:7" x14ac:dyDescent="0.25">
      <c r="A33" s="21">
        <v>28</v>
      </c>
      <c r="B33" s="21" t="s">
        <v>190</v>
      </c>
      <c r="C33" s="21">
        <v>3.5</v>
      </c>
    </row>
    <row r="34" spans="1:7" x14ac:dyDescent="0.25">
      <c r="A34" s="21">
        <v>29</v>
      </c>
      <c r="B34" s="65" t="s">
        <v>191</v>
      </c>
      <c r="C34" s="65">
        <v>3</v>
      </c>
    </row>
    <row r="35" spans="1:7" x14ac:dyDescent="0.25">
      <c r="A35" s="21">
        <v>30</v>
      </c>
      <c r="B35" s="65" t="s">
        <v>192</v>
      </c>
      <c r="C35" s="65">
        <v>1.22</v>
      </c>
    </row>
    <row r="36" spans="1:7" x14ac:dyDescent="0.25">
      <c r="A36" s="21">
        <v>31</v>
      </c>
      <c r="B36" s="65" t="s">
        <v>193</v>
      </c>
      <c r="C36" s="65">
        <v>3.5</v>
      </c>
    </row>
    <row r="37" spans="1:7" x14ac:dyDescent="0.25">
      <c r="A37" s="21">
        <v>32</v>
      </c>
      <c r="B37" s="65" t="s">
        <v>194</v>
      </c>
      <c r="C37" s="65">
        <v>3</v>
      </c>
    </row>
    <row r="38" spans="1:7" x14ac:dyDescent="0.25">
      <c r="A38" s="65">
        <v>33</v>
      </c>
      <c r="B38" s="65" t="s">
        <v>200</v>
      </c>
      <c r="C38" s="65">
        <v>1</v>
      </c>
    </row>
    <row r="40" spans="1:7" x14ac:dyDescent="0.25">
      <c r="A40" s="75" t="s">
        <v>195</v>
      </c>
      <c r="B40" s="75"/>
      <c r="C40" s="75"/>
      <c r="D40" s="75"/>
      <c r="E40" s="75"/>
      <c r="F40" s="75"/>
      <c r="G40" s="75"/>
    </row>
    <row r="42" spans="1:7" x14ac:dyDescent="0.25">
      <c r="A42" s="21" t="s">
        <v>196</v>
      </c>
      <c r="B42" s="21"/>
    </row>
    <row r="43" spans="1:7" x14ac:dyDescent="0.25">
      <c r="A43" s="21" t="s">
        <v>197</v>
      </c>
      <c r="B43" s="15">
        <v>1024.24</v>
      </c>
      <c r="D43">
        <f>E5/B43</f>
        <v>0</v>
      </c>
    </row>
    <row r="45" spans="1:7" x14ac:dyDescent="0.25">
      <c r="A45" s="75" t="s">
        <v>277</v>
      </c>
      <c r="B45" s="75"/>
    </row>
    <row r="47" spans="1:7" x14ac:dyDescent="0.25">
      <c r="A47" s="76" t="s">
        <v>201</v>
      </c>
      <c r="B47" s="76" t="s">
        <v>128</v>
      </c>
      <c r="C47" s="76" t="s">
        <v>198</v>
      </c>
    </row>
    <row r="48" spans="1:7" x14ac:dyDescent="0.25">
      <c r="A48" s="21">
        <v>1</v>
      </c>
      <c r="B48" s="21" t="s">
        <v>132</v>
      </c>
      <c r="C48" s="77">
        <f>C6*$B$43</f>
        <v>5121.2</v>
      </c>
      <c r="D48" s="78"/>
    </row>
    <row r="49" spans="1:3" x14ac:dyDescent="0.25">
      <c r="A49" s="21">
        <v>2</v>
      </c>
      <c r="B49" s="21" t="s">
        <v>140</v>
      </c>
      <c r="C49" s="77">
        <f t="shared" ref="C49:C80" si="0">C7*$B$43</f>
        <v>4096.96</v>
      </c>
    </row>
    <row r="50" spans="1:3" x14ac:dyDescent="0.25">
      <c r="A50" s="21">
        <v>3</v>
      </c>
      <c r="B50" s="21" t="s">
        <v>152</v>
      </c>
      <c r="C50" s="77">
        <f t="shared" si="0"/>
        <v>3584.84</v>
      </c>
    </row>
    <row r="51" spans="1:3" x14ac:dyDescent="0.25">
      <c r="A51" s="21">
        <v>4</v>
      </c>
      <c r="B51" s="21" t="s">
        <v>154</v>
      </c>
      <c r="C51" s="77">
        <f t="shared" si="0"/>
        <v>3584.84</v>
      </c>
    </row>
    <row r="52" spans="1:3" x14ac:dyDescent="0.25">
      <c r="A52" s="21">
        <v>5</v>
      </c>
      <c r="B52" s="21" t="s">
        <v>156</v>
      </c>
      <c r="C52" s="77">
        <f t="shared" si="0"/>
        <v>3584.84</v>
      </c>
    </row>
    <row r="53" spans="1:3" x14ac:dyDescent="0.25">
      <c r="A53" s="21">
        <v>6</v>
      </c>
      <c r="B53" s="21" t="s">
        <v>144</v>
      </c>
      <c r="C53" s="77">
        <f t="shared" si="0"/>
        <v>3072.7200000000003</v>
      </c>
    </row>
    <row r="54" spans="1:3" x14ac:dyDescent="0.25">
      <c r="A54" s="21">
        <v>7</v>
      </c>
      <c r="B54" s="21" t="s">
        <v>145</v>
      </c>
      <c r="C54" s="77">
        <f t="shared" si="0"/>
        <v>3072.7200000000003</v>
      </c>
    </row>
    <row r="55" spans="1:3" x14ac:dyDescent="0.25">
      <c r="A55" s="21">
        <v>8</v>
      </c>
      <c r="B55" s="21" t="s">
        <v>146</v>
      </c>
      <c r="C55" s="77">
        <f t="shared" si="0"/>
        <v>3072.7200000000003</v>
      </c>
    </row>
    <row r="56" spans="1:3" x14ac:dyDescent="0.25">
      <c r="A56" s="21">
        <v>9</v>
      </c>
      <c r="B56" s="21" t="s">
        <v>148</v>
      </c>
      <c r="C56" s="77">
        <f t="shared" si="0"/>
        <v>3072.7200000000003</v>
      </c>
    </row>
    <row r="57" spans="1:3" x14ac:dyDescent="0.25">
      <c r="A57" s="21">
        <v>10</v>
      </c>
      <c r="B57" s="21" t="s">
        <v>149</v>
      </c>
      <c r="C57" s="77">
        <f t="shared" si="0"/>
        <v>3072.7200000000003</v>
      </c>
    </row>
    <row r="58" spans="1:3" x14ac:dyDescent="0.25">
      <c r="A58" s="21">
        <v>11</v>
      </c>
      <c r="B58" s="21" t="s">
        <v>155</v>
      </c>
      <c r="C58" s="77">
        <f t="shared" si="0"/>
        <v>3584.84</v>
      </c>
    </row>
    <row r="59" spans="1:3" x14ac:dyDescent="0.25">
      <c r="A59" s="21">
        <v>12</v>
      </c>
      <c r="B59" s="21" t="s">
        <v>137</v>
      </c>
      <c r="C59" s="77">
        <f t="shared" si="0"/>
        <v>3072.7200000000003</v>
      </c>
    </row>
    <row r="60" spans="1:3" x14ac:dyDescent="0.25">
      <c r="A60" s="21">
        <v>13</v>
      </c>
      <c r="B60" s="21" t="s">
        <v>147</v>
      </c>
      <c r="C60" s="77">
        <f t="shared" si="0"/>
        <v>3072.7200000000003</v>
      </c>
    </row>
    <row r="61" spans="1:3" x14ac:dyDescent="0.25">
      <c r="A61" s="21">
        <v>14</v>
      </c>
      <c r="B61" s="21" t="s">
        <v>150</v>
      </c>
      <c r="C61" s="77">
        <f t="shared" si="0"/>
        <v>2048.48</v>
      </c>
    </row>
    <row r="62" spans="1:3" x14ac:dyDescent="0.25">
      <c r="A62" s="21">
        <v>15</v>
      </c>
      <c r="B62" s="21" t="s">
        <v>130</v>
      </c>
      <c r="C62" s="77">
        <f t="shared" si="0"/>
        <v>1249.5727999999999</v>
      </c>
    </row>
    <row r="63" spans="1:3" x14ac:dyDescent="0.25">
      <c r="A63" s="21">
        <v>16</v>
      </c>
      <c r="B63" s="21" t="s">
        <v>157</v>
      </c>
      <c r="C63" s="77">
        <f t="shared" si="0"/>
        <v>2048.48</v>
      </c>
    </row>
    <row r="64" spans="1:3" x14ac:dyDescent="0.25">
      <c r="A64" s="21">
        <v>17</v>
      </c>
      <c r="B64" s="21" t="s">
        <v>158</v>
      </c>
      <c r="C64" s="77">
        <f t="shared" si="0"/>
        <v>2048.48</v>
      </c>
    </row>
    <row r="65" spans="1:3" x14ac:dyDescent="0.25">
      <c r="A65" s="21">
        <v>18</v>
      </c>
      <c r="B65" s="21" t="s">
        <v>134</v>
      </c>
      <c r="C65" s="77">
        <f t="shared" si="0"/>
        <v>3584.84</v>
      </c>
    </row>
    <row r="66" spans="1:3" x14ac:dyDescent="0.25">
      <c r="A66" s="21">
        <v>19</v>
      </c>
      <c r="B66" s="21" t="s">
        <v>135</v>
      </c>
      <c r="C66" s="77">
        <f t="shared" si="0"/>
        <v>3072.7200000000003</v>
      </c>
    </row>
    <row r="67" spans="1:3" x14ac:dyDescent="0.25">
      <c r="A67" s="21">
        <v>20</v>
      </c>
      <c r="B67" s="21" t="s">
        <v>143</v>
      </c>
      <c r="C67" s="77">
        <f t="shared" si="0"/>
        <v>3584.84</v>
      </c>
    </row>
    <row r="68" spans="1:3" x14ac:dyDescent="0.25">
      <c r="A68" s="21">
        <v>21</v>
      </c>
      <c r="B68" s="21" t="s">
        <v>136</v>
      </c>
      <c r="C68" s="77">
        <f t="shared" si="0"/>
        <v>2560.6</v>
      </c>
    </row>
    <row r="69" spans="1:3" x14ac:dyDescent="0.25">
      <c r="A69" s="21">
        <v>22</v>
      </c>
      <c r="B69" s="65" t="s">
        <v>141</v>
      </c>
      <c r="C69" s="77">
        <f t="shared" si="0"/>
        <v>1249.5727999999999</v>
      </c>
    </row>
    <row r="70" spans="1:3" x14ac:dyDescent="0.25">
      <c r="A70" s="21">
        <v>23</v>
      </c>
      <c r="B70" s="81" t="s">
        <v>133</v>
      </c>
      <c r="C70" s="77">
        <f t="shared" si="0"/>
        <v>1249.5727999999999</v>
      </c>
    </row>
    <row r="71" spans="1:3" x14ac:dyDescent="0.25">
      <c r="A71" s="21">
        <v>24</v>
      </c>
      <c r="B71" s="81" t="s">
        <v>131</v>
      </c>
      <c r="C71" s="77">
        <f t="shared" si="0"/>
        <v>1249.5727999999999</v>
      </c>
    </row>
    <row r="72" spans="1:3" x14ac:dyDescent="0.25">
      <c r="A72" s="21">
        <v>25</v>
      </c>
      <c r="B72" s="81" t="s">
        <v>151</v>
      </c>
      <c r="C72" s="77">
        <f t="shared" si="0"/>
        <v>3072.7200000000003</v>
      </c>
    </row>
    <row r="73" spans="1:3" x14ac:dyDescent="0.25">
      <c r="A73" s="21">
        <v>26</v>
      </c>
      <c r="B73" s="81" t="s">
        <v>199</v>
      </c>
      <c r="C73" s="77">
        <f t="shared" si="0"/>
        <v>3584.84</v>
      </c>
    </row>
    <row r="74" spans="1:3" x14ac:dyDescent="0.25">
      <c r="A74" s="21">
        <v>27</v>
      </c>
      <c r="B74" s="81" t="s">
        <v>159</v>
      </c>
      <c r="C74" s="77">
        <f t="shared" si="0"/>
        <v>3072.7200000000003</v>
      </c>
    </row>
    <row r="75" spans="1:3" x14ac:dyDescent="0.25">
      <c r="A75" s="21">
        <v>28</v>
      </c>
      <c r="B75" s="81" t="s">
        <v>139</v>
      </c>
      <c r="C75" s="77">
        <f t="shared" si="0"/>
        <v>3584.84</v>
      </c>
    </row>
    <row r="76" spans="1:3" x14ac:dyDescent="0.25">
      <c r="A76" s="21">
        <v>29</v>
      </c>
      <c r="B76" s="81" t="s">
        <v>138</v>
      </c>
      <c r="C76" s="77">
        <f t="shared" si="0"/>
        <v>3072.7200000000003</v>
      </c>
    </row>
    <row r="77" spans="1:3" x14ac:dyDescent="0.25">
      <c r="A77" s="21">
        <v>30</v>
      </c>
      <c r="B77" s="81" t="s">
        <v>142</v>
      </c>
      <c r="C77" s="77">
        <f t="shared" si="0"/>
        <v>1249.5727999999999</v>
      </c>
    </row>
    <row r="78" spans="1:3" x14ac:dyDescent="0.25">
      <c r="A78" s="21">
        <v>31</v>
      </c>
      <c r="B78" s="81" t="s">
        <v>153</v>
      </c>
      <c r="C78" s="77">
        <f t="shared" si="0"/>
        <v>3584.84</v>
      </c>
    </row>
    <row r="79" spans="1:3" x14ac:dyDescent="0.25">
      <c r="A79" s="21">
        <v>32</v>
      </c>
      <c r="B79" s="82" t="s">
        <v>148</v>
      </c>
      <c r="C79" s="77">
        <f t="shared" si="0"/>
        <v>3072.7200000000003</v>
      </c>
    </row>
    <row r="80" spans="1:3" x14ac:dyDescent="0.25">
      <c r="A80" s="21">
        <v>33</v>
      </c>
      <c r="B80" s="81" t="s">
        <v>202</v>
      </c>
      <c r="C80" s="77">
        <f t="shared" si="0"/>
        <v>1024.24</v>
      </c>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8"/>
  <sheetViews>
    <sheetView topLeftCell="A13" workbookViewId="0">
      <selection activeCell="C49" sqref="C49"/>
    </sheetView>
  </sheetViews>
  <sheetFormatPr defaultRowHeight="15" x14ac:dyDescent="0.25"/>
  <cols>
    <col min="1" max="1" width="41.5703125" customWidth="1"/>
    <col min="2" max="2" width="21.5703125" customWidth="1"/>
    <col min="3" max="3" width="22.140625" customWidth="1"/>
    <col min="4" max="4" width="20.28515625" customWidth="1"/>
    <col min="5" max="5" width="16.140625" customWidth="1"/>
    <col min="6" max="6" width="13.85546875" customWidth="1"/>
    <col min="7" max="7" width="15.85546875" customWidth="1"/>
    <col min="8" max="8" width="18" customWidth="1"/>
  </cols>
  <sheetData>
    <row r="1" spans="1:13" x14ac:dyDescent="0.25">
      <c r="A1" s="32" t="s">
        <v>26</v>
      </c>
    </row>
    <row r="3" spans="1:13" x14ac:dyDescent="0.25">
      <c r="A3" s="21" t="s">
        <v>35</v>
      </c>
      <c r="B3" s="17" t="s">
        <v>22</v>
      </c>
      <c r="C3" s="17" t="s">
        <v>21</v>
      </c>
      <c r="I3" s="18"/>
      <c r="J3" s="18"/>
      <c r="K3" s="18"/>
      <c r="L3" s="18"/>
      <c r="M3" s="18"/>
    </row>
    <row r="4" spans="1:13" x14ac:dyDescent="0.25">
      <c r="A4" s="21">
        <v>0</v>
      </c>
      <c r="B4" s="21">
        <v>0</v>
      </c>
      <c r="C4" s="21">
        <v>0</v>
      </c>
      <c r="I4" s="18"/>
      <c r="J4" s="18"/>
      <c r="K4" s="18"/>
      <c r="L4" s="18"/>
      <c r="M4" s="18"/>
    </row>
    <row r="5" spans="1:13" x14ac:dyDescent="0.25">
      <c r="A5" s="21">
        <v>1</v>
      </c>
      <c r="B5" s="22">
        <f>ROUND(C5/12,2)</f>
        <v>1515.72</v>
      </c>
      <c r="C5" s="22">
        <v>18188.61</v>
      </c>
      <c r="D5" s="27">
        <f>ROUND(E5/12,2)</f>
        <v>1515.72</v>
      </c>
      <c r="E5" s="22">
        <v>18188.61</v>
      </c>
      <c r="I5" s="18"/>
      <c r="J5" s="18"/>
      <c r="K5" s="18"/>
      <c r="L5" s="18"/>
      <c r="M5" s="18"/>
    </row>
    <row r="6" spans="1:13" x14ac:dyDescent="0.25">
      <c r="A6" s="21">
        <v>2</v>
      </c>
      <c r="B6" s="24">
        <f>B5+$D$5</f>
        <v>3031.44</v>
      </c>
      <c r="C6" s="24">
        <f>C5+$E$5</f>
        <v>36377.22</v>
      </c>
      <c r="I6" s="18"/>
      <c r="J6" s="18"/>
      <c r="K6" s="18"/>
      <c r="L6" s="18"/>
      <c r="M6" s="18"/>
    </row>
    <row r="7" spans="1:13" x14ac:dyDescent="0.25">
      <c r="A7" s="21">
        <v>3</v>
      </c>
      <c r="B7" s="24">
        <f>B6+$D$5</f>
        <v>4547.16</v>
      </c>
      <c r="C7" s="24">
        <f>C6+$E$5</f>
        <v>54565.83</v>
      </c>
      <c r="I7" s="18"/>
      <c r="J7" s="18"/>
      <c r="K7" s="18"/>
      <c r="L7" s="18"/>
      <c r="M7" s="18"/>
    </row>
    <row r="8" spans="1:13" x14ac:dyDescent="0.25">
      <c r="I8" s="18"/>
      <c r="J8" s="18"/>
      <c r="K8" s="18"/>
      <c r="L8" s="18"/>
      <c r="M8" s="18"/>
    </row>
    <row r="9" spans="1:13" x14ac:dyDescent="0.25">
      <c r="A9" s="20" t="s">
        <v>29</v>
      </c>
      <c r="B9" s="20" t="s">
        <v>28</v>
      </c>
      <c r="C9" s="20" t="s">
        <v>21</v>
      </c>
      <c r="D9" s="20" t="s">
        <v>22</v>
      </c>
      <c r="E9" s="20" t="s">
        <v>27</v>
      </c>
      <c r="I9" s="18"/>
      <c r="J9" s="18"/>
      <c r="K9" s="18"/>
      <c r="L9" s="18"/>
      <c r="M9" s="18"/>
    </row>
    <row r="10" spans="1:13" x14ac:dyDescent="0.25">
      <c r="A10" s="21">
        <v>0</v>
      </c>
      <c r="B10" s="21">
        <v>0</v>
      </c>
      <c r="C10" s="21">
        <v>0</v>
      </c>
      <c r="D10" s="21">
        <v>0</v>
      </c>
      <c r="E10" s="21">
        <v>0</v>
      </c>
      <c r="I10" s="18"/>
      <c r="J10" s="18"/>
      <c r="K10" s="18"/>
      <c r="L10" s="18"/>
      <c r="M10" s="18"/>
    </row>
    <row r="11" spans="1:13" x14ac:dyDescent="0.25">
      <c r="A11" s="21">
        <v>1</v>
      </c>
      <c r="B11" s="24">
        <f>D11</f>
        <v>209.17</v>
      </c>
      <c r="C11" s="22">
        <v>2510.0300000000002</v>
      </c>
      <c r="D11" s="22">
        <v>209.17</v>
      </c>
      <c r="E11" s="24">
        <f>C11</f>
        <v>2510.0300000000002</v>
      </c>
      <c r="I11" s="18"/>
      <c r="J11" s="18"/>
      <c r="K11" s="18"/>
      <c r="L11" s="18"/>
      <c r="M11" s="18"/>
    </row>
    <row r="12" spans="1:13" x14ac:dyDescent="0.25">
      <c r="A12" s="21">
        <v>2</v>
      </c>
      <c r="B12" s="24">
        <f t="shared" ref="B12:B21" si="0">B11+$D$12</f>
        <v>436.55999999999995</v>
      </c>
      <c r="C12" s="22">
        <v>2728.72</v>
      </c>
      <c r="D12" s="22">
        <v>227.39</v>
      </c>
      <c r="E12" s="24">
        <f t="shared" ref="E12:E21" si="1">E11+$C$12</f>
        <v>5238.75</v>
      </c>
      <c r="I12" s="18"/>
      <c r="J12" s="18"/>
      <c r="K12" s="18"/>
      <c r="L12" s="18"/>
      <c r="M12" s="18"/>
    </row>
    <row r="13" spans="1:13" x14ac:dyDescent="0.25">
      <c r="A13" s="21">
        <v>3</v>
      </c>
      <c r="B13" s="24">
        <f t="shared" si="0"/>
        <v>663.94999999999993</v>
      </c>
      <c r="C13" s="22">
        <v>4551.1000000000004</v>
      </c>
      <c r="D13" s="22">
        <v>379.26</v>
      </c>
      <c r="E13" s="24">
        <f t="shared" si="1"/>
        <v>7967.4699999999993</v>
      </c>
      <c r="I13" s="18"/>
      <c r="J13" s="18"/>
      <c r="K13" s="18"/>
      <c r="L13" s="18"/>
      <c r="M13" s="18"/>
    </row>
    <row r="14" spans="1:13" x14ac:dyDescent="0.25">
      <c r="A14" s="21">
        <v>4</v>
      </c>
      <c r="B14" s="24">
        <f t="shared" si="0"/>
        <v>891.33999999999992</v>
      </c>
      <c r="C14" s="22">
        <v>6373.48</v>
      </c>
      <c r="D14" s="22">
        <v>531.12</v>
      </c>
      <c r="E14" s="24">
        <f t="shared" si="1"/>
        <v>10696.189999999999</v>
      </c>
      <c r="I14" s="18"/>
      <c r="J14" s="18"/>
      <c r="K14" s="18"/>
      <c r="L14" s="18"/>
      <c r="M14" s="18"/>
    </row>
    <row r="15" spans="1:13" x14ac:dyDescent="0.25">
      <c r="A15" s="21">
        <v>5</v>
      </c>
      <c r="B15" s="24">
        <f t="shared" si="0"/>
        <v>1118.73</v>
      </c>
      <c r="C15" s="22">
        <v>8195.86</v>
      </c>
      <c r="D15" s="22">
        <v>682.99</v>
      </c>
      <c r="E15" s="24">
        <f t="shared" si="1"/>
        <v>13424.909999999998</v>
      </c>
      <c r="I15" s="19">
        <v>1769.3</v>
      </c>
      <c r="J15" s="19">
        <v>147.44</v>
      </c>
      <c r="K15" s="18"/>
      <c r="L15" s="18"/>
      <c r="M15" s="18"/>
    </row>
    <row r="16" spans="1:13" x14ac:dyDescent="0.25">
      <c r="A16" s="21">
        <v>6</v>
      </c>
      <c r="B16" s="24">
        <f t="shared" si="0"/>
        <v>1346.12</v>
      </c>
      <c r="C16" s="22">
        <f t="shared" ref="C16:C21" si="2">C15+$I$15</f>
        <v>9965.16</v>
      </c>
      <c r="D16" s="22">
        <f t="shared" ref="D16:D21" si="3">D15+$J$15</f>
        <v>830.43000000000006</v>
      </c>
      <c r="E16" s="24">
        <f t="shared" si="1"/>
        <v>16153.629999999997</v>
      </c>
      <c r="I16" s="18"/>
      <c r="J16" s="18"/>
      <c r="K16" s="18"/>
      <c r="L16" s="18"/>
      <c r="M16" s="18"/>
    </row>
    <row r="17" spans="1:13" x14ac:dyDescent="0.25">
      <c r="A17" s="21">
        <v>7</v>
      </c>
      <c r="B17" s="24">
        <f t="shared" si="0"/>
        <v>1573.5099999999998</v>
      </c>
      <c r="C17" s="22">
        <f t="shared" si="2"/>
        <v>11734.46</v>
      </c>
      <c r="D17" s="22">
        <f t="shared" si="3"/>
        <v>977.87000000000012</v>
      </c>
      <c r="E17" s="24">
        <f t="shared" si="1"/>
        <v>18882.349999999999</v>
      </c>
      <c r="I17" s="18"/>
      <c r="J17" s="18"/>
      <c r="K17" s="18"/>
      <c r="L17" s="18"/>
      <c r="M17" s="18"/>
    </row>
    <row r="18" spans="1:13" x14ac:dyDescent="0.25">
      <c r="A18" s="21">
        <v>8</v>
      </c>
      <c r="B18" s="24">
        <f t="shared" si="0"/>
        <v>1800.8999999999996</v>
      </c>
      <c r="C18" s="22">
        <f t="shared" si="2"/>
        <v>13503.759999999998</v>
      </c>
      <c r="D18" s="22">
        <f t="shared" si="3"/>
        <v>1125.3100000000002</v>
      </c>
      <c r="E18" s="24">
        <f t="shared" si="1"/>
        <v>21611.07</v>
      </c>
      <c r="I18" s="18"/>
      <c r="J18" s="18"/>
      <c r="K18" s="18"/>
      <c r="L18" s="18"/>
      <c r="M18" s="18"/>
    </row>
    <row r="19" spans="1:13" x14ac:dyDescent="0.25">
      <c r="A19" s="21">
        <v>9</v>
      </c>
      <c r="B19" s="24">
        <f t="shared" si="0"/>
        <v>2028.2899999999995</v>
      </c>
      <c r="C19" s="22">
        <f t="shared" si="2"/>
        <v>15273.059999999998</v>
      </c>
      <c r="D19" s="22">
        <f t="shared" si="3"/>
        <v>1272.7500000000002</v>
      </c>
      <c r="E19" s="24">
        <f t="shared" si="1"/>
        <v>24339.79</v>
      </c>
      <c r="I19" s="18"/>
      <c r="J19" s="18"/>
      <c r="K19" s="18"/>
      <c r="L19" s="18"/>
      <c r="M19" s="18"/>
    </row>
    <row r="20" spans="1:13" x14ac:dyDescent="0.25">
      <c r="A20" s="21">
        <v>10</v>
      </c>
      <c r="B20" s="24">
        <f t="shared" si="0"/>
        <v>2255.6799999999994</v>
      </c>
      <c r="C20" s="22">
        <f t="shared" si="2"/>
        <v>17042.359999999997</v>
      </c>
      <c r="D20" s="22">
        <f t="shared" si="3"/>
        <v>1420.1900000000003</v>
      </c>
      <c r="E20" s="24">
        <f t="shared" si="1"/>
        <v>27068.510000000002</v>
      </c>
      <c r="I20" s="18"/>
      <c r="J20" s="18"/>
      <c r="K20" s="18"/>
      <c r="L20" s="18"/>
      <c r="M20" s="18"/>
    </row>
    <row r="21" spans="1:13" x14ac:dyDescent="0.25">
      <c r="A21" s="21">
        <v>11</v>
      </c>
      <c r="B21" s="24">
        <f t="shared" si="0"/>
        <v>2483.0699999999993</v>
      </c>
      <c r="C21" s="22">
        <f t="shared" si="2"/>
        <v>18811.659999999996</v>
      </c>
      <c r="D21" s="22">
        <f t="shared" si="3"/>
        <v>1567.6300000000003</v>
      </c>
      <c r="E21" s="24">
        <f t="shared" si="1"/>
        <v>29797.230000000003</v>
      </c>
      <c r="I21" s="18"/>
      <c r="J21" s="18"/>
      <c r="K21" s="18"/>
      <c r="L21" s="18"/>
      <c r="M21" s="18"/>
    </row>
    <row r="22" spans="1:13" x14ac:dyDescent="0.25">
      <c r="A22" s="28">
        <v>12</v>
      </c>
      <c r="B22" s="29">
        <f>D22</f>
        <v>757.91</v>
      </c>
      <c r="C22" s="30">
        <v>9094.9</v>
      </c>
      <c r="D22" s="22">
        <v>757.91</v>
      </c>
      <c r="E22" s="24">
        <f>C22</f>
        <v>9094.9</v>
      </c>
      <c r="F22" t="s">
        <v>36</v>
      </c>
      <c r="I22" s="18"/>
      <c r="J22" s="18"/>
      <c r="K22" s="18"/>
      <c r="L22" s="18"/>
      <c r="M22" s="18"/>
    </row>
    <row r="23" spans="1:13" x14ac:dyDescent="0.25">
      <c r="F23" s="18"/>
      <c r="G23" s="18"/>
      <c r="H23" s="18"/>
      <c r="I23" s="18"/>
      <c r="J23" s="18"/>
      <c r="K23" s="18"/>
      <c r="L23" s="18"/>
      <c r="M23" s="18"/>
    </row>
    <row r="24" spans="1:13" x14ac:dyDescent="0.25">
      <c r="A24" s="31" t="s">
        <v>23</v>
      </c>
      <c r="B24" s="31"/>
    </row>
    <row r="26" spans="1:13" x14ac:dyDescent="0.25">
      <c r="A26" t="s">
        <v>30</v>
      </c>
      <c r="B26" s="20" t="s">
        <v>22</v>
      </c>
      <c r="C26" s="20" t="s">
        <v>21</v>
      </c>
    </row>
    <row r="27" spans="1:13" x14ac:dyDescent="0.25">
      <c r="A27" s="21">
        <v>0</v>
      </c>
      <c r="B27" s="21">
        <v>0</v>
      </c>
      <c r="C27" s="21">
        <v>0</v>
      </c>
    </row>
    <row r="28" spans="1:13" x14ac:dyDescent="0.25">
      <c r="A28" s="21">
        <v>1</v>
      </c>
      <c r="B28" s="22">
        <v>209.17</v>
      </c>
      <c r="C28" s="22">
        <v>2510.0300000000002</v>
      </c>
      <c r="E28" s="23">
        <f>C28</f>
        <v>2510.0300000000002</v>
      </c>
      <c r="F28" s="23">
        <f>B28</f>
        <v>209.17</v>
      </c>
    </row>
    <row r="29" spans="1:13" x14ac:dyDescent="0.25">
      <c r="A29" s="21">
        <v>2</v>
      </c>
      <c r="B29" s="24">
        <f>B28+$F$28</f>
        <v>418.34</v>
      </c>
      <c r="C29" s="24">
        <f>C28+$E$28</f>
        <v>5020.0600000000004</v>
      </c>
    </row>
    <row r="30" spans="1:13" x14ac:dyDescent="0.25">
      <c r="A30" s="21">
        <v>3</v>
      </c>
      <c r="B30" s="24">
        <f>B29+$F$28</f>
        <v>627.51</v>
      </c>
      <c r="C30" s="24">
        <f>C29+$E$28</f>
        <v>7530.09</v>
      </c>
    </row>
    <row r="31" spans="1:13" x14ac:dyDescent="0.25">
      <c r="A31" s="21">
        <v>4</v>
      </c>
      <c r="B31" s="24">
        <f>B30+$F$28</f>
        <v>836.68</v>
      </c>
      <c r="C31" s="24">
        <f>C30+$E$28</f>
        <v>10040.120000000001</v>
      </c>
    </row>
    <row r="32" spans="1:13" x14ac:dyDescent="0.25">
      <c r="A32" s="21">
        <v>5</v>
      </c>
      <c r="B32" s="24">
        <f>B31+$F$28</f>
        <v>1045.8499999999999</v>
      </c>
      <c r="C32" s="24">
        <f>C31+$E$28</f>
        <v>12550.150000000001</v>
      </c>
    </row>
    <row r="33" spans="1:6" x14ac:dyDescent="0.25">
      <c r="A33" s="21">
        <v>6</v>
      </c>
      <c r="B33" s="24">
        <f>B32+$F$28</f>
        <v>1255.02</v>
      </c>
      <c r="C33" s="24">
        <f>C32+$E$28</f>
        <v>15060.180000000002</v>
      </c>
    </row>
    <row r="35" spans="1:6" x14ac:dyDescent="0.25">
      <c r="A35" s="31" t="s">
        <v>24</v>
      </c>
    </row>
    <row r="36" spans="1:6" x14ac:dyDescent="0.25">
      <c r="A36" t="s">
        <v>31</v>
      </c>
      <c r="B36" s="20" t="s">
        <v>22</v>
      </c>
      <c r="C36" s="20" t="s">
        <v>21</v>
      </c>
    </row>
    <row r="37" spans="1:6" x14ac:dyDescent="0.25">
      <c r="A37" s="21">
        <v>0</v>
      </c>
      <c r="B37" s="21">
        <v>0</v>
      </c>
      <c r="C37" s="21">
        <v>0</v>
      </c>
    </row>
    <row r="38" spans="1:6" x14ac:dyDescent="0.25">
      <c r="A38" s="21">
        <v>1</v>
      </c>
      <c r="B38" s="22">
        <f>ROUND(C38/12,2)</f>
        <v>291.67</v>
      </c>
      <c r="C38" s="22">
        <v>3500</v>
      </c>
      <c r="E38" s="23">
        <f>C38</f>
        <v>3500</v>
      </c>
      <c r="F38" s="23">
        <f>B38</f>
        <v>291.67</v>
      </c>
    </row>
    <row r="39" spans="1:6" x14ac:dyDescent="0.25">
      <c r="A39" s="21">
        <v>2</v>
      </c>
      <c r="B39" s="24">
        <f>B38+$F$38</f>
        <v>583.34</v>
      </c>
      <c r="C39" s="24">
        <f>C38+$E$38</f>
        <v>7000</v>
      </c>
    </row>
    <row r="40" spans="1:6" x14ac:dyDescent="0.25">
      <c r="A40" s="21">
        <v>3</v>
      </c>
      <c r="B40" s="24">
        <f>B39+$F$38</f>
        <v>875.01</v>
      </c>
      <c r="C40" s="24">
        <f>C39+$E$38</f>
        <v>10500</v>
      </c>
    </row>
    <row r="41" spans="1:6" x14ac:dyDescent="0.25">
      <c r="A41" s="21">
        <v>4</v>
      </c>
      <c r="B41" s="24">
        <f>B40+$F$38</f>
        <v>1166.68</v>
      </c>
      <c r="C41" s="24">
        <f>C40+$E$38</f>
        <v>14000</v>
      </c>
    </row>
    <row r="42" spans="1:6" x14ac:dyDescent="0.25">
      <c r="A42" s="21">
        <v>5</v>
      </c>
      <c r="B42" s="24">
        <f>B41+$F$38</f>
        <v>1458.3500000000001</v>
      </c>
      <c r="C42" s="24">
        <f>C41+$E$38</f>
        <v>17500</v>
      </c>
    </row>
    <row r="43" spans="1:6" x14ac:dyDescent="0.25">
      <c r="A43" s="21">
        <v>6</v>
      </c>
      <c r="B43" s="24">
        <f>B42+$F$38</f>
        <v>1750.0200000000002</v>
      </c>
      <c r="C43" s="24">
        <f>C42+$E$38</f>
        <v>21000</v>
      </c>
    </row>
    <row r="45" spans="1:6" x14ac:dyDescent="0.25">
      <c r="A45" s="31" t="s">
        <v>25</v>
      </c>
      <c r="B45" s="31"/>
    </row>
    <row r="46" spans="1:6" x14ac:dyDescent="0.25">
      <c r="B46" s="20" t="s">
        <v>22</v>
      </c>
      <c r="C46" s="20" t="s">
        <v>21</v>
      </c>
    </row>
    <row r="47" spans="1:6" x14ac:dyDescent="0.25">
      <c r="A47">
        <v>0</v>
      </c>
      <c r="B47">
        <v>0</v>
      </c>
      <c r="C47">
        <v>0</v>
      </c>
    </row>
    <row r="48" spans="1:6" x14ac:dyDescent="0.25">
      <c r="A48" s="26">
        <v>1</v>
      </c>
      <c r="B48" s="22">
        <f>ROUND(C48/12,2)</f>
        <v>241.97</v>
      </c>
      <c r="C48" s="22">
        <v>2903.66</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A81F-EF70-454C-A246-74DCDA187D09}">
  <dimension ref="A1:O68"/>
  <sheetViews>
    <sheetView tabSelected="1" topLeftCell="C7" zoomScale="90" zoomScaleNormal="90" workbookViewId="0">
      <selection activeCell="D38" sqref="D38"/>
    </sheetView>
  </sheetViews>
  <sheetFormatPr defaultRowHeight="15" x14ac:dyDescent="0.25"/>
  <cols>
    <col min="1" max="1" width="21.85546875" customWidth="1"/>
    <col min="2" max="2" width="66.85546875" customWidth="1"/>
    <col min="3" max="3" width="69.5703125" customWidth="1"/>
    <col min="4" max="4" width="45.42578125" customWidth="1"/>
    <col min="5" max="5" width="34.5703125" customWidth="1"/>
    <col min="6" max="6" width="44.85546875" customWidth="1"/>
    <col min="7" max="7" width="63.140625" customWidth="1"/>
    <col min="8" max="8" width="24" customWidth="1"/>
    <col min="9" max="9" width="37.42578125" customWidth="1"/>
    <col min="10" max="10" width="36.85546875" customWidth="1"/>
    <col min="11" max="11" width="32.7109375" customWidth="1"/>
    <col min="12" max="12" width="17.5703125" customWidth="1"/>
    <col min="13" max="13" width="30.5703125" customWidth="1"/>
    <col min="14" max="14" width="40.140625" customWidth="1"/>
    <col min="15" max="15" width="40.7109375" customWidth="1"/>
    <col min="16" max="16" width="28.5703125" customWidth="1"/>
    <col min="22" max="22" width="40.5703125" customWidth="1"/>
    <col min="23" max="24" width="32" customWidth="1"/>
  </cols>
  <sheetData>
    <row r="1" spans="1:6" ht="26.25" x14ac:dyDescent="0.4">
      <c r="A1" s="146" t="s">
        <v>300</v>
      </c>
      <c r="B1" s="31"/>
      <c r="C1" s="31"/>
      <c r="F1" s="87"/>
    </row>
    <row r="2" spans="1:6" x14ac:dyDescent="0.25">
      <c r="A2" s="153" t="s">
        <v>296</v>
      </c>
      <c r="B2" s="153"/>
      <c r="C2" s="153"/>
      <c r="D2" s="142"/>
      <c r="F2" s="87"/>
    </row>
    <row r="3" spans="1:6" x14ac:dyDescent="0.25">
      <c r="A3" s="153" t="s">
        <v>294</v>
      </c>
      <c r="B3" s="153"/>
      <c r="C3" s="153"/>
      <c r="D3" s="138"/>
      <c r="E3" s="87"/>
    </row>
    <row r="4" spans="1:6" x14ac:dyDescent="0.25">
      <c r="A4" s="153" t="s">
        <v>295</v>
      </c>
      <c r="B4" s="153"/>
      <c r="C4" s="155"/>
      <c r="D4" s="143" t="e">
        <f>VLOOKUP(D3,E36:H68,2,FALSE)</f>
        <v>#N/A</v>
      </c>
      <c r="E4" t="s">
        <v>292</v>
      </c>
      <c r="F4" s="87"/>
    </row>
    <row r="5" spans="1:6" x14ac:dyDescent="0.25">
      <c r="A5" s="156" t="s">
        <v>278</v>
      </c>
      <c r="B5" s="153"/>
      <c r="C5" s="153"/>
      <c r="D5" s="138"/>
      <c r="E5" s="31" t="s">
        <v>291</v>
      </c>
      <c r="F5" s="87"/>
    </row>
    <row r="6" spans="1:6" x14ac:dyDescent="0.25">
      <c r="A6" s="153" t="s">
        <v>279</v>
      </c>
      <c r="B6" s="153"/>
      <c r="C6" s="153"/>
      <c r="D6" s="28"/>
      <c r="F6" s="87"/>
    </row>
    <row r="7" spans="1:6" x14ac:dyDescent="0.25">
      <c r="A7" s="153" t="s">
        <v>280</v>
      </c>
      <c r="B7" s="153"/>
      <c r="C7" s="153"/>
      <c r="D7" s="28"/>
      <c r="E7" s="31" t="s">
        <v>290</v>
      </c>
      <c r="F7" s="87"/>
    </row>
    <row r="8" spans="1:6" x14ac:dyDescent="0.25">
      <c r="A8" s="154" t="s">
        <v>281</v>
      </c>
      <c r="B8" s="154"/>
      <c r="C8" s="154"/>
      <c r="D8" s="28"/>
      <c r="F8" s="87"/>
    </row>
    <row r="9" spans="1:6" x14ac:dyDescent="0.25">
      <c r="A9" s="154" t="s">
        <v>282</v>
      </c>
      <c r="B9" s="154"/>
      <c r="C9" s="154"/>
      <c r="D9" s="28">
        <v>21.39</v>
      </c>
      <c r="E9" s="31" t="s">
        <v>283</v>
      </c>
      <c r="F9" s="87"/>
    </row>
    <row r="10" spans="1:6" x14ac:dyDescent="0.25">
      <c r="C10" s="137" t="s">
        <v>288</v>
      </c>
      <c r="D10" s="28"/>
      <c r="E10" s="31" t="s">
        <v>285</v>
      </c>
      <c r="F10" s="87"/>
    </row>
    <row r="11" spans="1:6" x14ac:dyDescent="0.25">
      <c r="A11" s="153" t="s">
        <v>284</v>
      </c>
      <c r="B11" s="153"/>
      <c r="C11" s="153"/>
      <c r="D11" s="28">
        <v>7.96</v>
      </c>
      <c r="E11" s="31" t="s">
        <v>292</v>
      </c>
      <c r="F11" s="87"/>
    </row>
    <row r="12" spans="1:6" x14ac:dyDescent="0.25">
      <c r="A12" s="154" t="s">
        <v>293</v>
      </c>
      <c r="B12" s="153"/>
      <c r="C12" s="153"/>
      <c r="D12" s="28">
        <v>0.21</v>
      </c>
      <c r="E12" s="31" t="s">
        <v>292</v>
      </c>
      <c r="F12" s="87"/>
    </row>
    <row r="13" spans="1:6" x14ac:dyDescent="0.25">
      <c r="A13" s="154" t="s">
        <v>286</v>
      </c>
      <c r="B13" s="153"/>
      <c r="C13" s="153"/>
      <c r="D13" s="28">
        <v>30</v>
      </c>
      <c r="E13" s="31" t="s">
        <v>287</v>
      </c>
      <c r="F13" s="87"/>
    </row>
    <row r="14" spans="1:6" x14ac:dyDescent="0.25">
      <c r="A14" t="s">
        <v>263</v>
      </c>
      <c r="F14" s="87"/>
    </row>
    <row r="15" spans="1:6" x14ac:dyDescent="0.25">
      <c r="F15" s="87"/>
    </row>
    <row r="16" spans="1:6" x14ac:dyDescent="0.25">
      <c r="A16" t="s">
        <v>298</v>
      </c>
    </row>
    <row r="18" spans="1:15" x14ac:dyDescent="0.25">
      <c r="A18" t="s">
        <v>216</v>
      </c>
    </row>
    <row r="19" spans="1:15" x14ac:dyDescent="0.25">
      <c r="A19" t="s">
        <v>264</v>
      </c>
    </row>
    <row r="21" spans="1:15" x14ac:dyDescent="0.25">
      <c r="A21" t="s">
        <v>299</v>
      </c>
    </row>
    <row r="23" spans="1:15" x14ac:dyDescent="0.25">
      <c r="A23" t="s">
        <v>110</v>
      </c>
    </row>
    <row r="24" spans="1:15" x14ac:dyDescent="0.25">
      <c r="A24" s="64" t="s">
        <v>103</v>
      </c>
      <c r="B24" s="64" t="s">
        <v>104</v>
      </c>
      <c r="C24" s="64" t="s">
        <v>107</v>
      </c>
      <c r="E24" s="64" t="s">
        <v>108</v>
      </c>
      <c r="F24" s="64" t="s">
        <v>272</v>
      </c>
      <c r="G24" s="135" t="s">
        <v>204</v>
      </c>
    </row>
    <row r="25" spans="1:15" x14ac:dyDescent="0.25">
      <c r="A25" s="171" t="s">
        <v>265</v>
      </c>
      <c r="B25" s="63" t="s">
        <v>301</v>
      </c>
      <c r="C25" s="74"/>
      <c r="E25" s="73">
        <v>1</v>
      </c>
      <c r="F25" s="69">
        <f t="shared" ref="F25:F31" si="0">E25*C25</f>
        <v>0</v>
      </c>
      <c r="G25" s="67"/>
      <c r="H25" s="21"/>
      <c r="I25" s="21" t="s">
        <v>205</v>
      </c>
      <c r="J25" s="21" t="s">
        <v>206</v>
      </c>
      <c r="K25" s="21" t="s">
        <v>289</v>
      </c>
      <c r="L25" s="21" t="s">
        <v>9</v>
      </c>
      <c r="M25" s="86" t="s">
        <v>212</v>
      </c>
      <c r="N25" s="21" t="s">
        <v>213</v>
      </c>
      <c r="O25" s="21" t="s">
        <v>214</v>
      </c>
    </row>
    <row r="26" spans="1:15" x14ac:dyDescent="0.25">
      <c r="A26" s="172" t="s">
        <v>266</v>
      </c>
      <c r="B26" s="176" t="s">
        <v>302</v>
      </c>
      <c r="C26" s="74"/>
      <c r="E26" s="68">
        <v>0.8</v>
      </c>
      <c r="F26" s="63">
        <f t="shared" si="0"/>
        <v>0</v>
      </c>
      <c r="G26" s="83">
        <f>'povprečja-bolniška'!B3</f>
        <v>0</v>
      </c>
      <c r="H26" s="21">
        <f t="shared" ref="H26:H31" si="1">E26*G26</f>
        <v>0</v>
      </c>
      <c r="I26" s="21">
        <f t="shared" ref="I26:I31" si="2">H26/174</f>
        <v>0</v>
      </c>
      <c r="J26" s="21">
        <f t="shared" ref="J26:J31" si="3">I26*F26</f>
        <v>0</v>
      </c>
      <c r="K26" s="21" t="s">
        <v>207</v>
      </c>
      <c r="L26" s="21" t="s">
        <v>208</v>
      </c>
      <c r="M26" s="86">
        <f>D5</f>
        <v>0</v>
      </c>
      <c r="N26" s="21" t="e">
        <f>M26*L33*0.5%</f>
        <v>#N/A</v>
      </c>
      <c r="O26" s="21" t="s">
        <v>215</v>
      </c>
    </row>
    <row r="27" spans="1:15" x14ac:dyDescent="0.25">
      <c r="A27" s="178" t="s">
        <v>267</v>
      </c>
      <c r="B27" s="177" t="s">
        <v>303</v>
      </c>
      <c r="C27" s="74"/>
      <c r="E27" s="68">
        <v>0.8</v>
      </c>
      <c r="F27" s="63">
        <f t="shared" si="0"/>
        <v>0</v>
      </c>
      <c r="G27" s="83">
        <f>G26</f>
        <v>0</v>
      </c>
      <c r="H27" s="21">
        <f t="shared" si="1"/>
        <v>0</v>
      </c>
      <c r="I27" s="21">
        <f t="shared" si="2"/>
        <v>0</v>
      </c>
      <c r="J27" s="21">
        <f t="shared" si="3"/>
        <v>0</v>
      </c>
      <c r="K27" s="21" t="s">
        <v>207</v>
      </c>
      <c r="L27" s="21" t="s">
        <v>208</v>
      </c>
      <c r="M27" s="21" t="s">
        <v>106</v>
      </c>
      <c r="N27" s="21" t="s">
        <v>127</v>
      </c>
      <c r="O27" s="21" t="s">
        <v>215</v>
      </c>
    </row>
    <row r="28" spans="1:15" x14ac:dyDescent="0.25">
      <c r="A28" s="173" t="s">
        <v>268</v>
      </c>
      <c r="B28" s="173" t="s">
        <v>304</v>
      </c>
      <c r="C28" s="74"/>
      <c r="E28" s="68">
        <v>1</v>
      </c>
      <c r="F28" s="63">
        <f t="shared" si="0"/>
        <v>0</v>
      </c>
      <c r="G28" s="134">
        <f>'povprečja-bolniška'!B15</f>
        <v>0</v>
      </c>
      <c r="H28" s="21">
        <f t="shared" si="1"/>
        <v>0</v>
      </c>
      <c r="I28" s="21">
        <f t="shared" si="2"/>
        <v>0</v>
      </c>
      <c r="J28" s="21">
        <f t="shared" si="3"/>
        <v>0</v>
      </c>
      <c r="K28" s="21" t="s">
        <v>207</v>
      </c>
      <c r="L28" s="21" t="s">
        <v>208</v>
      </c>
      <c r="M28" s="21" t="s">
        <v>106</v>
      </c>
      <c r="N28" s="21" t="s">
        <v>127</v>
      </c>
      <c r="O28" s="21" t="s">
        <v>215</v>
      </c>
    </row>
    <row r="29" spans="1:15" x14ac:dyDescent="0.25">
      <c r="A29" s="174" t="s">
        <v>269</v>
      </c>
      <c r="B29" s="179" t="s">
        <v>305</v>
      </c>
      <c r="C29" s="74"/>
      <c r="E29" s="68">
        <v>1</v>
      </c>
      <c r="F29" s="63">
        <f t="shared" si="0"/>
        <v>0</v>
      </c>
      <c r="G29" s="83">
        <f>G26</f>
        <v>0</v>
      </c>
      <c r="H29" s="21">
        <f t="shared" si="1"/>
        <v>0</v>
      </c>
      <c r="I29" s="21">
        <f t="shared" si="2"/>
        <v>0</v>
      </c>
      <c r="J29" s="21">
        <f t="shared" si="3"/>
        <v>0</v>
      </c>
      <c r="K29" s="21" t="s">
        <v>207</v>
      </c>
      <c r="L29" s="21" t="s">
        <v>208</v>
      </c>
      <c r="M29" s="21" t="s">
        <v>106</v>
      </c>
      <c r="N29" s="21" t="s">
        <v>127</v>
      </c>
      <c r="O29" s="21" t="s">
        <v>215</v>
      </c>
    </row>
    <row r="30" spans="1:15" x14ac:dyDescent="0.25">
      <c r="A30" s="175" t="s">
        <v>270</v>
      </c>
      <c r="B30" s="180" t="s">
        <v>306</v>
      </c>
      <c r="C30" s="74"/>
      <c r="E30" s="68">
        <v>0.7</v>
      </c>
      <c r="F30" s="63">
        <f t="shared" si="0"/>
        <v>0</v>
      </c>
      <c r="G30" s="83">
        <f>G26</f>
        <v>0</v>
      </c>
      <c r="H30" s="21">
        <f t="shared" si="1"/>
        <v>0</v>
      </c>
      <c r="I30" s="21">
        <f t="shared" si="2"/>
        <v>0</v>
      </c>
      <c r="J30" s="21">
        <f t="shared" si="3"/>
        <v>0</v>
      </c>
      <c r="K30" s="21" t="s">
        <v>207</v>
      </c>
      <c r="L30" s="21" t="s">
        <v>208</v>
      </c>
      <c r="M30" s="21" t="s">
        <v>106</v>
      </c>
      <c r="N30" s="21" t="s">
        <v>127</v>
      </c>
      <c r="O30" s="21" t="s">
        <v>215</v>
      </c>
    </row>
    <row r="31" spans="1:15" x14ac:dyDescent="0.25">
      <c r="A31" s="182" t="s">
        <v>271</v>
      </c>
      <c r="B31" s="181" t="s">
        <v>307</v>
      </c>
      <c r="C31" s="74"/>
      <c r="E31" s="68">
        <v>0.7</v>
      </c>
      <c r="F31" s="63">
        <f t="shared" si="0"/>
        <v>0</v>
      </c>
      <c r="G31" s="134">
        <f>G28</f>
        <v>0</v>
      </c>
      <c r="H31" s="21">
        <f t="shared" si="1"/>
        <v>0</v>
      </c>
      <c r="I31" s="21">
        <f t="shared" si="2"/>
        <v>0</v>
      </c>
      <c r="J31" s="21">
        <f t="shared" si="3"/>
        <v>0</v>
      </c>
      <c r="K31" s="21" t="s">
        <v>207</v>
      </c>
      <c r="L31" s="21" t="s">
        <v>208</v>
      </c>
      <c r="M31" s="21" t="s">
        <v>106</v>
      </c>
      <c r="N31" s="21" t="s">
        <v>127</v>
      </c>
      <c r="O31" s="21" t="s">
        <v>215</v>
      </c>
    </row>
    <row r="32" spans="1:15" x14ac:dyDescent="0.25">
      <c r="A32" s="69" t="s">
        <v>124</v>
      </c>
      <c r="B32" s="69" t="s">
        <v>105</v>
      </c>
      <c r="C32" s="69">
        <f>SUM(C25:C31)</f>
        <v>0</v>
      </c>
      <c r="E32" s="69" t="s">
        <v>126</v>
      </c>
      <c r="F32" s="69">
        <f>SUM(F26:F31)</f>
        <v>0</v>
      </c>
      <c r="G32" s="67" t="s">
        <v>211</v>
      </c>
      <c r="H32" s="85" t="s">
        <v>106</v>
      </c>
      <c r="I32" s="85" t="s">
        <v>210</v>
      </c>
      <c r="J32" t="s">
        <v>209</v>
      </c>
      <c r="K32" t="s">
        <v>207</v>
      </c>
      <c r="M32" s="21"/>
      <c r="N32" s="21"/>
      <c r="O32" s="21"/>
    </row>
    <row r="33" spans="1:15" ht="21" x14ac:dyDescent="0.35">
      <c r="E33" s="84" t="s">
        <v>9</v>
      </c>
      <c r="F33" s="132" t="s">
        <v>207</v>
      </c>
      <c r="G33" s="86" t="s">
        <v>211</v>
      </c>
      <c r="H33" s="145" t="s">
        <v>106</v>
      </c>
      <c r="I33" s="145" t="s">
        <v>210</v>
      </c>
      <c r="J33" s="131">
        <f>SUM(J26:J31)</f>
        <v>0</v>
      </c>
      <c r="K33" s="131" t="e">
        <f>D4*C25</f>
        <v>#N/A</v>
      </c>
      <c r="L33" s="59" t="e">
        <f>J33+K33</f>
        <v>#N/A</v>
      </c>
      <c r="M33" s="86" t="s">
        <v>106</v>
      </c>
      <c r="N33" s="86" t="s">
        <v>127</v>
      </c>
      <c r="O33" s="130" t="e">
        <f>L33+N26</f>
        <v>#N/A</v>
      </c>
    </row>
    <row r="34" spans="1:15" x14ac:dyDescent="0.25">
      <c r="A34" t="s">
        <v>112</v>
      </c>
    </row>
    <row r="35" spans="1:15" x14ac:dyDescent="0.25">
      <c r="A35" s="64" t="s">
        <v>113</v>
      </c>
      <c r="B35" s="64" t="s">
        <v>111</v>
      </c>
      <c r="C35" s="64" t="s">
        <v>297</v>
      </c>
      <c r="E35" s="139" t="s">
        <v>128</v>
      </c>
      <c r="F35" s="139" t="s">
        <v>129</v>
      </c>
      <c r="G35" s="139" t="s">
        <v>201</v>
      </c>
      <c r="H35" s="139" t="s">
        <v>198</v>
      </c>
    </row>
    <row r="36" spans="1:15" x14ac:dyDescent="0.25">
      <c r="A36" s="63" t="s">
        <v>114</v>
      </c>
      <c r="B36" s="71">
        <v>1</v>
      </c>
      <c r="C36" s="72"/>
      <c r="E36" s="140" t="s">
        <v>132</v>
      </c>
      <c r="F36" s="141">
        <f t="shared" ref="F36:F68" si="4">H36/174</f>
        <v>29.432183908045975</v>
      </c>
      <c r="G36" s="140">
        <v>1</v>
      </c>
      <c r="H36" s="144">
        <f>osnova_plače!C48</f>
        <v>5121.2</v>
      </c>
    </row>
    <row r="37" spans="1:15" x14ac:dyDescent="0.25">
      <c r="A37" s="63" t="s">
        <v>115</v>
      </c>
      <c r="B37" s="71">
        <v>2</v>
      </c>
      <c r="C37" s="72"/>
      <c r="E37" s="147" t="s">
        <v>140</v>
      </c>
      <c r="F37" s="148">
        <f t="shared" si="4"/>
        <v>23.545747126436783</v>
      </c>
      <c r="G37" s="147">
        <v>2</v>
      </c>
      <c r="H37" s="149">
        <f>osnova_plače!C49</f>
        <v>4096.96</v>
      </c>
    </row>
    <row r="38" spans="1:15" x14ac:dyDescent="0.25">
      <c r="A38" s="63" t="s">
        <v>116</v>
      </c>
      <c r="B38" s="71">
        <v>3</v>
      </c>
      <c r="C38" s="72"/>
      <c r="E38" s="140" t="s">
        <v>152</v>
      </c>
      <c r="F38" s="141">
        <f t="shared" si="4"/>
        <v>20.602528735632184</v>
      </c>
      <c r="G38" s="140">
        <v>3</v>
      </c>
      <c r="H38" s="144">
        <f>osnova_plače!C50</f>
        <v>3584.84</v>
      </c>
    </row>
    <row r="39" spans="1:15" x14ac:dyDescent="0.25">
      <c r="A39" s="63" t="s">
        <v>117</v>
      </c>
      <c r="B39" s="71">
        <v>4</v>
      </c>
      <c r="C39" s="72"/>
      <c r="E39" s="147" t="s">
        <v>154</v>
      </c>
      <c r="F39" s="148">
        <f t="shared" si="4"/>
        <v>20.602528735632184</v>
      </c>
      <c r="G39" s="147">
        <v>4</v>
      </c>
      <c r="H39" s="149">
        <f>osnova_plače!C51</f>
        <v>3584.84</v>
      </c>
    </row>
    <row r="40" spans="1:15" x14ac:dyDescent="0.25">
      <c r="A40" s="63" t="s">
        <v>118</v>
      </c>
      <c r="B40" s="71">
        <v>5</v>
      </c>
      <c r="C40" s="72"/>
      <c r="E40" s="140" t="s">
        <v>156</v>
      </c>
      <c r="F40" s="141">
        <f t="shared" si="4"/>
        <v>20.602528735632184</v>
      </c>
      <c r="G40" s="140">
        <v>5</v>
      </c>
      <c r="H40" s="144">
        <f>osnova_plače!C52</f>
        <v>3584.84</v>
      </c>
    </row>
    <row r="41" spans="1:15" ht="18.75" x14ac:dyDescent="0.3">
      <c r="A41" s="63" t="s">
        <v>119</v>
      </c>
      <c r="B41" s="71">
        <v>6</v>
      </c>
      <c r="C41" s="124"/>
      <c r="E41" s="147" t="s">
        <v>144</v>
      </c>
      <c r="F41" s="148">
        <f t="shared" si="4"/>
        <v>17.659310344827588</v>
      </c>
      <c r="G41" s="147">
        <v>6</v>
      </c>
      <c r="H41" s="149">
        <f>osnova_plače!C53</f>
        <v>3072.7200000000003</v>
      </c>
    </row>
    <row r="42" spans="1:15" x14ac:dyDescent="0.25">
      <c r="A42" s="63" t="s">
        <v>120</v>
      </c>
      <c r="B42" s="71">
        <v>7</v>
      </c>
      <c r="C42" s="72"/>
      <c r="E42" s="140" t="s">
        <v>145</v>
      </c>
      <c r="F42" s="141">
        <f t="shared" si="4"/>
        <v>17.659310344827588</v>
      </c>
      <c r="G42" s="140">
        <v>7</v>
      </c>
      <c r="H42" s="144">
        <f>osnova_plače!C54</f>
        <v>3072.7200000000003</v>
      </c>
    </row>
    <row r="43" spans="1:15" x14ac:dyDescent="0.25">
      <c r="A43" s="63" t="s">
        <v>121</v>
      </c>
      <c r="B43" s="71">
        <v>8</v>
      </c>
      <c r="C43" s="72"/>
      <c r="E43" s="147" t="s">
        <v>146</v>
      </c>
      <c r="F43" s="148">
        <f t="shared" si="4"/>
        <v>17.659310344827588</v>
      </c>
      <c r="G43" s="147">
        <v>8</v>
      </c>
      <c r="H43" s="149">
        <f>osnova_plače!C55</f>
        <v>3072.7200000000003</v>
      </c>
    </row>
    <row r="44" spans="1:15" x14ac:dyDescent="0.25">
      <c r="A44" s="63" t="s">
        <v>122</v>
      </c>
      <c r="B44" s="71">
        <v>9</v>
      </c>
      <c r="C44" s="72"/>
      <c r="E44" s="140" t="s">
        <v>148</v>
      </c>
      <c r="F44" s="141">
        <f t="shared" si="4"/>
        <v>17.659310344827588</v>
      </c>
      <c r="G44" s="140">
        <v>9</v>
      </c>
      <c r="H44" s="144">
        <f>osnova_plače!C56</f>
        <v>3072.7200000000003</v>
      </c>
    </row>
    <row r="45" spans="1:15" x14ac:dyDescent="0.25">
      <c r="A45" s="63" t="s">
        <v>123</v>
      </c>
      <c r="B45" s="71">
        <v>10</v>
      </c>
      <c r="C45" s="72"/>
      <c r="E45" s="147" t="s">
        <v>149</v>
      </c>
      <c r="F45" s="148">
        <f t="shared" si="4"/>
        <v>17.659310344827588</v>
      </c>
      <c r="G45" s="147">
        <v>10</v>
      </c>
      <c r="H45" s="149">
        <f>osnova_plače!C57</f>
        <v>3072.7200000000003</v>
      </c>
    </row>
    <row r="46" spans="1:15" x14ac:dyDescent="0.25">
      <c r="A46" s="63" t="s">
        <v>117</v>
      </c>
      <c r="B46" s="71">
        <v>11</v>
      </c>
      <c r="C46" s="72"/>
      <c r="E46" s="140" t="s">
        <v>155</v>
      </c>
      <c r="F46" s="141">
        <f t="shared" si="4"/>
        <v>20.602528735632184</v>
      </c>
      <c r="G46" s="140">
        <v>11</v>
      </c>
      <c r="H46" s="144">
        <f>osnova_plače!C58</f>
        <v>3584.84</v>
      </c>
    </row>
    <row r="47" spans="1:15" x14ac:dyDescent="0.25">
      <c r="A47" s="63" t="s">
        <v>118</v>
      </c>
      <c r="B47" s="71">
        <v>12</v>
      </c>
      <c r="C47" s="72"/>
      <c r="E47" s="147" t="s">
        <v>137</v>
      </c>
      <c r="F47" s="148">
        <f t="shared" si="4"/>
        <v>17.659310344827588</v>
      </c>
      <c r="G47" s="147">
        <v>12</v>
      </c>
      <c r="H47" s="149">
        <f>osnova_plače!C59</f>
        <v>3072.7200000000003</v>
      </c>
    </row>
    <row r="48" spans="1:15" x14ac:dyDescent="0.25">
      <c r="A48" s="63" t="s">
        <v>119</v>
      </c>
      <c r="B48" s="71">
        <v>13</v>
      </c>
      <c r="C48" s="72"/>
      <c r="E48" s="140" t="s">
        <v>147</v>
      </c>
      <c r="F48" s="141">
        <f t="shared" si="4"/>
        <v>17.659310344827588</v>
      </c>
      <c r="G48" s="140">
        <v>13</v>
      </c>
      <c r="H48" s="144">
        <f>osnova_plače!C60</f>
        <v>3072.7200000000003</v>
      </c>
    </row>
    <row r="49" spans="1:8" x14ac:dyDescent="0.25">
      <c r="A49" s="63" t="s">
        <v>120</v>
      </c>
      <c r="B49" s="71">
        <v>14</v>
      </c>
      <c r="C49" s="72"/>
      <c r="E49" s="147" t="s">
        <v>150</v>
      </c>
      <c r="F49" s="148">
        <f t="shared" si="4"/>
        <v>11.772873563218392</v>
      </c>
      <c r="G49" s="147">
        <v>14</v>
      </c>
      <c r="H49" s="149">
        <f>osnova_plače!C61</f>
        <v>2048.48</v>
      </c>
    </row>
    <row r="50" spans="1:8" x14ac:dyDescent="0.25">
      <c r="A50" s="63" t="s">
        <v>121</v>
      </c>
      <c r="B50" s="71">
        <v>15</v>
      </c>
      <c r="C50" s="72"/>
      <c r="E50" s="140" t="s">
        <v>130</v>
      </c>
      <c r="F50" s="141">
        <f t="shared" si="4"/>
        <v>7.1814528735632175</v>
      </c>
      <c r="G50" s="140">
        <v>15</v>
      </c>
      <c r="H50" s="144">
        <f>osnova_plače!C62</f>
        <v>1249.5727999999999</v>
      </c>
    </row>
    <row r="51" spans="1:8" x14ac:dyDescent="0.25">
      <c r="A51" s="63" t="s">
        <v>122</v>
      </c>
      <c r="B51" s="71">
        <v>16</v>
      </c>
      <c r="C51" s="72"/>
      <c r="E51" s="147" t="s">
        <v>157</v>
      </c>
      <c r="F51" s="148">
        <f t="shared" si="4"/>
        <v>11.772873563218392</v>
      </c>
      <c r="G51" s="147">
        <v>16</v>
      </c>
      <c r="H51" s="149">
        <f>osnova_plače!C63</f>
        <v>2048.48</v>
      </c>
    </row>
    <row r="52" spans="1:8" x14ac:dyDescent="0.25">
      <c r="A52" s="63" t="s">
        <v>123</v>
      </c>
      <c r="B52" s="71">
        <v>17</v>
      </c>
      <c r="C52" s="72"/>
      <c r="E52" s="140" t="s">
        <v>158</v>
      </c>
      <c r="F52" s="141">
        <f t="shared" si="4"/>
        <v>11.772873563218392</v>
      </c>
      <c r="G52" s="140">
        <v>17</v>
      </c>
      <c r="H52" s="144">
        <f>osnova_plače!C64</f>
        <v>2048.48</v>
      </c>
    </row>
    <row r="53" spans="1:8" x14ac:dyDescent="0.25">
      <c r="A53" s="63" t="s">
        <v>117</v>
      </c>
      <c r="B53" s="71">
        <v>18</v>
      </c>
      <c r="C53" s="72"/>
      <c r="E53" s="147" t="s">
        <v>134</v>
      </c>
      <c r="F53" s="148">
        <f t="shared" si="4"/>
        <v>20.602528735632184</v>
      </c>
      <c r="G53" s="147">
        <v>18</v>
      </c>
      <c r="H53" s="149">
        <f>osnova_plače!C65</f>
        <v>3584.84</v>
      </c>
    </row>
    <row r="54" spans="1:8" x14ac:dyDescent="0.25">
      <c r="A54" s="63" t="s">
        <v>118</v>
      </c>
      <c r="B54" s="71">
        <v>19</v>
      </c>
      <c r="C54" s="72"/>
      <c r="E54" s="140" t="s">
        <v>135</v>
      </c>
      <c r="F54" s="141">
        <f t="shared" si="4"/>
        <v>17.659310344827588</v>
      </c>
      <c r="G54" s="140">
        <v>19</v>
      </c>
      <c r="H54" s="144">
        <f>osnova_plače!C66</f>
        <v>3072.7200000000003</v>
      </c>
    </row>
    <row r="55" spans="1:8" ht="18.75" x14ac:dyDescent="0.3">
      <c r="A55" s="63" t="s">
        <v>119</v>
      </c>
      <c r="B55" s="71">
        <v>20</v>
      </c>
      <c r="C55" s="124"/>
      <c r="E55" s="147" t="s">
        <v>143</v>
      </c>
      <c r="F55" s="148">
        <f t="shared" si="4"/>
        <v>20.602528735632184</v>
      </c>
      <c r="G55" s="147">
        <v>20</v>
      </c>
      <c r="H55" s="149">
        <f>osnova_plače!C67</f>
        <v>3584.84</v>
      </c>
    </row>
    <row r="56" spans="1:8" x14ac:dyDescent="0.25">
      <c r="A56" s="63" t="s">
        <v>120</v>
      </c>
      <c r="B56" s="71">
        <v>21</v>
      </c>
      <c r="C56" s="72"/>
      <c r="E56" s="140" t="s">
        <v>136</v>
      </c>
      <c r="F56" s="141">
        <f t="shared" si="4"/>
        <v>14.716091954022987</v>
      </c>
      <c r="G56" s="140">
        <v>21</v>
      </c>
      <c r="H56" s="144">
        <f>osnova_plače!C68</f>
        <v>2560.6</v>
      </c>
    </row>
    <row r="57" spans="1:8" x14ac:dyDescent="0.25">
      <c r="A57" s="63" t="s">
        <v>121</v>
      </c>
      <c r="B57" s="71">
        <v>22</v>
      </c>
      <c r="C57" s="72"/>
      <c r="E57" s="147" t="s">
        <v>141</v>
      </c>
      <c r="F57" s="148">
        <f t="shared" si="4"/>
        <v>7.1814528735632175</v>
      </c>
      <c r="G57" s="147">
        <v>22</v>
      </c>
      <c r="H57" s="149">
        <f>osnova_plače!C69</f>
        <v>1249.5727999999999</v>
      </c>
    </row>
    <row r="58" spans="1:8" ht="18.75" x14ac:dyDescent="0.3">
      <c r="A58" s="63" t="s">
        <v>122</v>
      </c>
      <c r="B58" s="71">
        <v>23</v>
      </c>
      <c r="C58" s="125"/>
      <c r="E58" s="140" t="s">
        <v>133</v>
      </c>
      <c r="F58" s="141">
        <f t="shared" si="4"/>
        <v>7.1814528735632175</v>
      </c>
      <c r="G58" s="140">
        <v>23</v>
      </c>
      <c r="H58" s="144">
        <f>osnova_plače!C70</f>
        <v>1249.5727999999999</v>
      </c>
    </row>
    <row r="59" spans="1:8" x14ac:dyDescent="0.25">
      <c r="A59" s="63" t="s">
        <v>123</v>
      </c>
      <c r="B59" s="71">
        <v>24</v>
      </c>
      <c r="C59" s="72"/>
      <c r="E59" s="147" t="s">
        <v>131</v>
      </c>
      <c r="F59" s="148">
        <f t="shared" si="4"/>
        <v>7.1814528735632175</v>
      </c>
      <c r="G59" s="147">
        <v>24</v>
      </c>
      <c r="H59" s="149">
        <f>osnova_plače!C71</f>
        <v>1249.5727999999999</v>
      </c>
    </row>
    <row r="60" spans="1:8" x14ac:dyDescent="0.25">
      <c r="A60" s="63" t="s">
        <v>117</v>
      </c>
      <c r="B60" s="71">
        <v>25</v>
      </c>
      <c r="C60" s="72"/>
      <c r="E60" s="140" t="s">
        <v>151</v>
      </c>
      <c r="F60" s="141">
        <f t="shared" si="4"/>
        <v>17.659310344827588</v>
      </c>
      <c r="G60" s="140">
        <v>25</v>
      </c>
      <c r="H60" s="144">
        <f>osnova_plače!C72</f>
        <v>3072.7200000000003</v>
      </c>
    </row>
    <row r="61" spans="1:8" x14ac:dyDescent="0.25">
      <c r="A61" s="63" t="s">
        <v>118</v>
      </c>
      <c r="B61" s="71">
        <v>26</v>
      </c>
      <c r="C61" s="72"/>
      <c r="E61" s="147" t="s">
        <v>199</v>
      </c>
      <c r="F61" s="148">
        <f t="shared" si="4"/>
        <v>20.602528735632184</v>
      </c>
      <c r="G61" s="147">
        <v>26</v>
      </c>
      <c r="H61" s="149">
        <f>osnova_plače!C73</f>
        <v>3584.84</v>
      </c>
    </row>
    <row r="62" spans="1:8" x14ac:dyDescent="0.25">
      <c r="A62" s="63" t="s">
        <v>119</v>
      </c>
      <c r="B62" s="71">
        <v>27</v>
      </c>
      <c r="C62" s="72"/>
      <c r="E62" s="140" t="s">
        <v>159</v>
      </c>
      <c r="F62" s="141">
        <f t="shared" si="4"/>
        <v>17.659310344827588</v>
      </c>
      <c r="G62" s="140">
        <v>27</v>
      </c>
      <c r="H62" s="144">
        <f>osnova_plače!C74</f>
        <v>3072.7200000000003</v>
      </c>
    </row>
    <row r="63" spans="1:8" x14ac:dyDescent="0.25">
      <c r="A63" s="63" t="s">
        <v>120</v>
      </c>
      <c r="B63" s="71">
        <v>28</v>
      </c>
      <c r="C63" s="72"/>
      <c r="E63" s="147" t="s">
        <v>139</v>
      </c>
      <c r="F63" s="148">
        <f t="shared" si="4"/>
        <v>20.602528735632184</v>
      </c>
      <c r="G63" s="147">
        <v>28</v>
      </c>
      <c r="H63" s="149">
        <f>osnova_plače!C75</f>
        <v>3584.84</v>
      </c>
    </row>
    <row r="64" spans="1:8" x14ac:dyDescent="0.25">
      <c r="A64" s="63" t="s">
        <v>121</v>
      </c>
      <c r="B64" s="71">
        <v>29</v>
      </c>
      <c r="C64" s="72"/>
      <c r="E64" s="140" t="s">
        <v>138</v>
      </c>
      <c r="F64" s="141">
        <f t="shared" si="4"/>
        <v>17.659310344827588</v>
      </c>
      <c r="G64" s="140">
        <v>29</v>
      </c>
      <c r="H64" s="144">
        <f>osnova_plače!C76</f>
        <v>3072.7200000000003</v>
      </c>
    </row>
    <row r="65" spans="1:8" x14ac:dyDescent="0.25">
      <c r="A65" s="63" t="s">
        <v>122</v>
      </c>
      <c r="B65" s="71">
        <v>30</v>
      </c>
      <c r="C65" s="72"/>
      <c r="E65" s="147" t="s">
        <v>142</v>
      </c>
      <c r="F65" s="148">
        <f t="shared" si="4"/>
        <v>7.1814528735632175</v>
      </c>
      <c r="G65" s="147">
        <v>30</v>
      </c>
      <c r="H65" s="149">
        <f>osnova_plače!C77</f>
        <v>1249.5727999999999</v>
      </c>
    </row>
    <row r="66" spans="1:8" x14ac:dyDescent="0.25">
      <c r="A66" s="63" t="s">
        <v>123</v>
      </c>
      <c r="B66" s="71">
        <v>31</v>
      </c>
      <c r="C66" s="72"/>
      <c r="E66" s="140" t="s">
        <v>153</v>
      </c>
      <c r="F66" s="141">
        <f t="shared" si="4"/>
        <v>20.602528735632184</v>
      </c>
      <c r="G66" s="140">
        <v>31</v>
      </c>
      <c r="H66" s="144">
        <f>osnova_plače!C78</f>
        <v>3584.84</v>
      </c>
    </row>
    <row r="67" spans="1:8" x14ac:dyDescent="0.25">
      <c r="A67" s="71" t="s">
        <v>124</v>
      </c>
      <c r="B67" s="63" t="s">
        <v>125</v>
      </c>
      <c r="C67" s="63">
        <f>SUM(C36:C66)</f>
        <v>0</v>
      </c>
      <c r="E67" s="147" t="s">
        <v>148</v>
      </c>
      <c r="F67" s="148">
        <f t="shared" si="4"/>
        <v>17.659310344827588</v>
      </c>
      <c r="G67" s="147">
        <v>32</v>
      </c>
      <c r="H67" s="149">
        <f>osnova_plače!C79</f>
        <v>3072.7200000000003</v>
      </c>
    </row>
    <row r="68" spans="1:8" x14ac:dyDescent="0.25">
      <c r="E68" s="140" t="s">
        <v>202</v>
      </c>
      <c r="F68" s="141">
        <f t="shared" si="4"/>
        <v>5.8864367816091958</v>
      </c>
      <c r="G68" s="140">
        <v>33</v>
      </c>
      <c r="H68" s="144">
        <f>osnova_plače!C80</f>
        <v>1024.24</v>
      </c>
    </row>
  </sheetData>
  <mergeCells count="11">
    <mergeCell ref="A2:C2"/>
    <mergeCell ref="A9:C9"/>
    <mergeCell ref="A11:C11"/>
    <mergeCell ref="A12:C12"/>
    <mergeCell ref="A13:C13"/>
    <mergeCell ref="A4:C4"/>
    <mergeCell ref="A5:C5"/>
    <mergeCell ref="A3:C3"/>
    <mergeCell ref="A6:C6"/>
    <mergeCell ref="A7:C7"/>
    <mergeCell ref="A8:C8"/>
  </mergeCells>
  <hyperlinks>
    <hyperlink ref="G24" r:id="rId1" xr:uid="{62B89EEC-513F-4EF9-8520-D95FC00EFCC1}"/>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07AB-619D-4580-AD91-93DC507587FF}">
  <dimension ref="A1:C16"/>
  <sheetViews>
    <sheetView workbookViewId="0">
      <selection activeCell="B3" sqref="B3"/>
    </sheetView>
  </sheetViews>
  <sheetFormatPr defaultRowHeight="15" x14ac:dyDescent="0.25"/>
  <cols>
    <col min="1" max="1" width="36.5703125" customWidth="1"/>
    <col min="2" max="2" width="12.7109375" customWidth="1"/>
  </cols>
  <sheetData>
    <row r="1" spans="1:3" x14ac:dyDescent="0.25">
      <c r="A1" t="s">
        <v>275</v>
      </c>
    </row>
    <row r="3" spans="1:3" x14ac:dyDescent="0.25">
      <c r="A3" s="126" t="s">
        <v>67</v>
      </c>
      <c r="B3" s="128">
        <f>'bruto plača'!C32*'bruto plača'!F51</f>
        <v>0</v>
      </c>
      <c r="C3" s="16" t="s">
        <v>7</v>
      </c>
    </row>
    <row r="4" spans="1:3" x14ac:dyDescent="0.25">
      <c r="A4" s="126" t="s">
        <v>68</v>
      </c>
      <c r="B4" s="128">
        <f>$B$3*C4</f>
        <v>0</v>
      </c>
      <c r="C4" s="16">
        <v>1.01</v>
      </c>
    </row>
    <row r="5" spans="1:3" x14ac:dyDescent="0.25">
      <c r="A5" s="126" t="s">
        <v>69</v>
      </c>
      <c r="B5" s="128">
        <f t="shared" ref="B5:B14" si="0">$B$3*C5</f>
        <v>0</v>
      </c>
      <c r="C5" s="16">
        <v>0.99</v>
      </c>
    </row>
    <row r="6" spans="1:3" x14ac:dyDescent="0.25">
      <c r="A6" s="126" t="s">
        <v>70</v>
      </c>
      <c r="B6" s="128">
        <f t="shared" si="0"/>
        <v>0</v>
      </c>
      <c r="C6" s="16">
        <v>1.0109999999999999</v>
      </c>
    </row>
    <row r="7" spans="1:3" x14ac:dyDescent="0.25">
      <c r="A7" s="126" t="s">
        <v>71</v>
      </c>
      <c r="B7" s="128">
        <f t="shared" si="0"/>
        <v>0</v>
      </c>
      <c r="C7" s="16">
        <v>0.98</v>
      </c>
    </row>
    <row r="8" spans="1:3" x14ac:dyDescent="0.25">
      <c r="A8" s="126" t="s">
        <v>72</v>
      </c>
      <c r="B8" s="128">
        <f t="shared" si="0"/>
        <v>0</v>
      </c>
      <c r="C8" s="16">
        <v>1.01</v>
      </c>
    </row>
    <row r="9" spans="1:3" x14ac:dyDescent="0.25">
      <c r="A9" s="126" t="s">
        <v>73</v>
      </c>
      <c r="B9" s="128">
        <f t="shared" si="0"/>
        <v>0</v>
      </c>
      <c r="C9" s="16">
        <v>0.99</v>
      </c>
    </row>
    <row r="10" spans="1:3" x14ac:dyDescent="0.25">
      <c r="A10" s="126" t="s">
        <v>74</v>
      </c>
      <c r="B10" s="128">
        <f t="shared" si="0"/>
        <v>0</v>
      </c>
      <c r="C10" s="16">
        <v>1.0109999999999999</v>
      </c>
    </row>
    <row r="11" spans="1:3" x14ac:dyDescent="0.25">
      <c r="A11" s="126" t="s">
        <v>75</v>
      </c>
      <c r="B11" s="128">
        <f t="shared" si="0"/>
        <v>0</v>
      </c>
      <c r="C11" s="16">
        <v>0.98</v>
      </c>
    </row>
    <row r="12" spans="1:3" x14ac:dyDescent="0.25">
      <c r="A12" s="126" t="s">
        <v>76</v>
      </c>
      <c r="B12" s="136">
        <f t="shared" si="0"/>
        <v>0</v>
      </c>
      <c r="C12" s="16">
        <v>1.01</v>
      </c>
    </row>
    <row r="13" spans="1:3" x14ac:dyDescent="0.25">
      <c r="A13" s="126" t="s">
        <v>77</v>
      </c>
      <c r="B13" s="136">
        <f t="shared" si="0"/>
        <v>0</v>
      </c>
      <c r="C13" s="16">
        <v>0.99</v>
      </c>
    </row>
    <row r="14" spans="1:3" x14ac:dyDescent="0.25">
      <c r="A14" s="126" t="s">
        <v>78</v>
      </c>
      <c r="B14" s="136">
        <f t="shared" si="0"/>
        <v>0</v>
      </c>
      <c r="C14" s="16">
        <v>1.0109999999999999</v>
      </c>
    </row>
    <row r="15" spans="1:3" x14ac:dyDescent="0.25">
      <c r="A15" s="127" t="s">
        <v>273</v>
      </c>
      <c r="B15" s="129">
        <f>AVERAGE(B3:B14)</f>
        <v>0</v>
      </c>
      <c r="C15" s="21" t="s">
        <v>276</v>
      </c>
    </row>
    <row r="16" spans="1:3" x14ac:dyDescent="0.25">
      <c r="A16" s="127" t="s">
        <v>274</v>
      </c>
      <c r="B16" s="133">
        <f>AVERAGE(B12:B14)</f>
        <v>0</v>
      </c>
      <c r="C16" t="s">
        <v>276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13AEE-1BC4-48DB-A258-26CC2CB98289}">
  <dimension ref="A1:M29"/>
  <sheetViews>
    <sheetView workbookViewId="0">
      <selection activeCell="J12" sqref="J12"/>
    </sheetView>
  </sheetViews>
  <sheetFormatPr defaultRowHeight="15" x14ac:dyDescent="0.25"/>
  <cols>
    <col min="1" max="1" width="21.28515625" customWidth="1"/>
    <col min="5" max="5" width="45.5703125" customWidth="1"/>
    <col min="6" max="6" width="13.85546875" customWidth="1"/>
    <col min="9" max="9" width="32.42578125" customWidth="1"/>
  </cols>
  <sheetData>
    <row r="1" spans="1:13" x14ac:dyDescent="0.25">
      <c r="G1" s="25"/>
      <c r="H1" s="50" t="s">
        <v>217</v>
      </c>
      <c r="I1" s="50"/>
      <c r="J1" s="88"/>
    </row>
    <row r="2" spans="1:13" x14ac:dyDescent="0.25">
      <c r="H2" s="21">
        <v>1</v>
      </c>
      <c r="I2" s="27">
        <v>291.67</v>
      </c>
    </row>
    <row r="3" spans="1:13" x14ac:dyDescent="0.25">
      <c r="H3" s="21">
        <v>2</v>
      </c>
      <c r="I3" s="27">
        <v>1558.37</v>
      </c>
    </row>
    <row r="4" spans="1:13" x14ac:dyDescent="0.25">
      <c r="H4" s="21">
        <v>3</v>
      </c>
      <c r="I4" s="89">
        <v>1.4042699999999999</v>
      </c>
    </row>
    <row r="5" spans="1:13" x14ac:dyDescent="0.25">
      <c r="H5" s="21">
        <v>4</v>
      </c>
      <c r="I5" s="90">
        <f>F17</f>
        <v>0</v>
      </c>
    </row>
    <row r="6" spans="1:13" x14ac:dyDescent="0.25">
      <c r="H6" s="91" t="s">
        <v>218</v>
      </c>
      <c r="I6" s="92">
        <f>I2+(I3-(I4*I5))</f>
        <v>1850.04</v>
      </c>
    </row>
    <row r="8" spans="1:13" x14ac:dyDescent="0.25">
      <c r="A8" s="93" t="s">
        <v>219</v>
      </c>
      <c r="B8" s="93" t="s">
        <v>108</v>
      </c>
      <c r="C8" s="93"/>
      <c r="D8" s="93" t="s">
        <v>108</v>
      </c>
      <c r="E8" s="93" t="s">
        <v>220</v>
      </c>
      <c r="F8" s="94"/>
      <c r="H8" s="50" t="s">
        <v>221</v>
      </c>
      <c r="I8" s="50"/>
      <c r="J8" s="50"/>
    </row>
    <row r="9" spans="1:13" x14ac:dyDescent="0.25">
      <c r="A9" s="95">
        <v>1</v>
      </c>
      <c r="B9" s="96" t="s">
        <v>109</v>
      </c>
      <c r="C9" s="96" t="s">
        <v>7</v>
      </c>
      <c r="D9" s="21" t="s">
        <v>109</v>
      </c>
      <c r="E9" s="21" t="s">
        <v>222</v>
      </c>
      <c r="F9" s="22"/>
      <c r="H9" s="21">
        <v>1</v>
      </c>
      <c r="I9" s="97">
        <v>5.0000000000000001E-3</v>
      </c>
      <c r="J9" s="21" t="s">
        <v>223</v>
      </c>
      <c r="K9" s="21"/>
    </row>
    <row r="10" spans="1:13" x14ac:dyDescent="0.25">
      <c r="A10" s="95">
        <v>2</v>
      </c>
      <c r="B10" s="96" t="s">
        <v>109</v>
      </c>
      <c r="C10" s="96" t="s">
        <v>7</v>
      </c>
      <c r="D10" s="21" t="s">
        <v>109</v>
      </c>
      <c r="E10" s="21" t="s">
        <v>224</v>
      </c>
      <c r="F10" s="22"/>
      <c r="H10" s="21">
        <v>2</v>
      </c>
      <c r="I10" s="21"/>
      <c r="J10" s="21" t="s">
        <v>225</v>
      </c>
      <c r="K10" s="21"/>
    </row>
    <row r="11" spans="1:13" x14ac:dyDescent="0.25">
      <c r="A11" s="159" t="s">
        <v>226</v>
      </c>
      <c r="B11" s="160"/>
      <c r="C11" s="160"/>
      <c r="D11" s="160"/>
      <c r="E11" s="160"/>
      <c r="F11" s="161"/>
      <c r="H11" s="70" t="s">
        <v>227</v>
      </c>
      <c r="I11" s="98">
        <f>I9*I10</f>
        <v>0</v>
      </c>
    </row>
    <row r="12" spans="1:13" x14ac:dyDescent="0.25">
      <c r="A12" s="99">
        <v>3</v>
      </c>
      <c r="B12" s="162" t="s">
        <v>127</v>
      </c>
      <c r="C12" s="162"/>
      <c r="D12" s="163"/>
      <c r="E12" s="21" t="s">
        <v>228</v>
      </c>
      <c r="F12" s="22"/>
    </row>
    <row r="13" spans="1:13" x14ac:dyDescent="0.25">
      <c r="A13" s="91" t="s">
        <v>229</v>
      </c>
      <c r="B13" s="164" t="s">
        <v>127</v>
      </c>
      <c r="C13" s="165"/>
      <c r="D13" s="158"/>
      <c r="E13" s="21" t="s">
        <v>230</v>
      </c>
      <c r="F13" s="22"/>
      <c r="H13" s="50" t="s">
        <v>231</v>
      </c>
      <c r="I13" s="50"/>
      <c r="J13" s="50"/>
      <c r="K13" s="50"/>
      <c r="L13" s="50"/>
    </row>
    <row r="14" spans="1:13" x14ac:dyDescent="0.25">
      <c r="A14" s="70" t="s">
        <v>232</v>
      </c>
      <c r="B14" s="157" t="s">
        <v>127</v>
      </c>
      <c r="C14" s="165"/>
      <c r="D14" s="158"/>
      <c r="E14" s="100" t="s">
        <v>233</v>
      </c>
      <c r="F14" s="22"/>
      <c r="H14" s="21">
        <v>1</v>
      </c>
      <c r="I14" s="15">
        <f>F10</f>
        <v>0</v>
      </c>
      <c r="J14" s="101" t="s">
        <v>224</v>
      </c>
      <c r="K14" s="102"/>
      <c r="L14" s="102"/>
      <c r="M14" s="103"/>
    </row>
    <row r="15" spans="1:13" x14ac:dyDescent="0.25">
      <c r="A15" s="70" t="s">
        <v>234</v>
      </c>
      <c r="B15" s="157" t="s">
        <v>127</v>
      </c>
      <c r="C15" s="158"/>
      <c r="D15" s="16"/>
      <c r="E15" s="21" t="s">
        <v>235</v>
      </c>
      <c r="F15" s="22"/>
      <c r="H15" s="21">
        <v>2</v>
      </c>
      <c r="I15" s="83">
        <f>F17</f>
        <v>0</v>
      </c>
      <c r="J15" s="101" t="s">
        <v>57</v>
      </c>
      <c r="K15" s="102"/>
      <c r="L15" s="102"/>
      <c r="M15" s="103"/>
    </row>
    <row r="16" spans="1:13" x14ac:dyDescent="0.25">
      <c r="A16" s="70" t="s">
        <v>236</v>
      </c>
      <c r="B16" s="157" t="s">
        <v>127</v>
      </c>
      <c r="C16" s="158"/>
      <c r="D16" s="16">
        <v>0.02</v>
      </c>
      <c r="E16" s="21" t="s">
        <v>237</v>
      </c>
      <c r="F16" s="22"/>
      <c r="H16" s="104" t="s">
        <v>238</v>
      </c>
      <c r="I16" s="15">
        <f>F13</f>
        <v>0</v>
      </c>
      <c r="J16" s="101" t="s">
        <v>239</v>
      </c>
      <c r="K16" s="102"/>
      <c r="L16" s="102"/>
      <c r="M16" s="103"/>
    </row>
    <row r="17" spans="1:13" x14ac:dyDescent="0.25">
      <c r="A17" s="91" t="s">
        <v>240</v>
      </c>
      <c r="B17" s="157" t="s">
        <v>127</v>
      </c>
      <c r="C17" s="158"/>
      <c r="D17" s="105" t="s">
        <v>109</v>
      </c>
      <c r="E17" s="106" t="s">
        <v>57</v>
      </c>
      <c r="F17" s="107"/>
      <c r="H17" s="108" t="s">
        <v>241</v>
      </c>
      <c r="I17" s="109">
        <f>I16*0.3796</f>
        <v>0</v>
      </c>
      <c r="J17" s="108" t="s">
        <v>242</v>
      </c>
      <c r="K17" s="108"/>
      <c r="L17" s="108"/>
      <c r="M17" s="108"/>
    </row>
    <row r="18" spans="1:13" x14ac:dyDescent="0.25">
      <c r="A18" s="110" t="s">
        <v>243</v>
      </c>
      <c r="B18" t="s">
        <v>7</v>
      </c>
      <c r="C18" s="111">
        <v>2.3999999999999998E-3</v>
      </c>
      <c r="D18" s="112">
        <v>0.221</v>
      </c>
      <c r="E18" s="21" t="s">
        <v>244</v>
      </c>
      <c r="F18" s="22"/>
      <c r="H18" s="62" t="s">
        <v>245</v>
      </c>
      <c r="I18" s="113">
        <f>I16*0.0024</f>
        <v>0</v>
      </c>
      <c r="J18" s="62" t="s">
        <v>246</v>
      </c>
      <c r="K18" s="62"/>
      <c r="L18" s="62"/>
      <c r="M18" s="62"/>
    </row>
    <row r="19" spans="1:13" x14ac:dyDescent="0.25">
      <c r="A19" s="95">
        <v>10</v>
      </c>
      <c r="B19" s="159" t="s">
        <v>247</v>
      </c>
      <c r="C19" s="160"/>
      <c r="D19" s="161"/>
      <c r="E19" s="114" t="s">
        <v>248</v>
      </c>
      <c r="F19" s="22"/>
    </row>
    <row r="20" spans="1:13" x14ac:dyDescent="0.25">
      <c r="A20" s="95">
        <v>11</v>
      </c>
      <c r="B20" s="159" t="s">
        <v>247</v>
      </c>
      <c r="C20" s="160"/>
      <c r="D20" s="161"/>
      <c r="E20" s="115" t="s">
        <v>249</v>
      </c>
      <c r="F20" s="22"/>
      <c r="H20" s="50" t="s">
        <v>250</v>
      </c>
      <c r="I20" s="88"/>
      <c r="J20" s="88"/>
    </row>
    <row r="21" spans="1:13" x14ac:dyDescent="0.25">
      <c r="A21" s="116" t="s">
        <v>251</v>
      </c>
      <c r="B21" s="159" t="s">
        <v>127</v>
      </c>
      <c r="C21" s="160"/>
      <c r="D21" s="161"/>
      <c r="E21" s="21" t="s">
        <v>252</v>
      </c>
      <c r="F21" s="22"/>
    </row>
    <row r="22" spans="1:13" x14ac:dyDescent="0.25">
      <c r="A22" s="95">
        <v>13</v>
      </c>
      <c r="B22" s="159" t="s">
        <v>253</v>
      </c>
      <c r="C22" s="161"/>
      <c r="D22" s="16">
        <v>0.16</v>
      </c>
      <c r="E22" s="21" t="s">
        <v>254</v>
      </c>
      <c r="F22" s="22"/>
      <c r="M22" s="117"/>
    </row>
    <row r="23" spans="1:13" x14ac:dyDescent="0.25">
      <c r="A23" s="70" t="s">
        <v>255</v>
      </c>
      <c r="B23" s="21" t="s">
        <v>124</v>
      </c>
      <c r="C23" s="21" t="s">
        <v>7</v>
      </c>
      <c r="D23" s="21" t="s">
        <v>109</v>
      </c>
      <c r="E23" s="118" t="s">
        <v>256</v>
      </c>
      <c r="F23" s="119"/>
    </row>
    <row r="24" spans="1:13" x14ac:dyDescent="0.25">
      <c r="A24" s="120" t="s">
        <v>257</v>
      </c>
      <c r="B24" s="21" t="s">
        <v>258</v>
      </c>
      <c r="C24" s="121">
        <v>0.37959999999999999</v>
      </c>
      <c r="D24" s="121">
        <v>0.161</v>
      </c>
      <c r="E24" s="21" t="s">
        <v>259</v>
      </c>
      <c r="F24" s="22">
        <f>(F17*0.221)+I17</f>
        <v>0</v>
      </c>
    </row>
    <row r="25" spans="1:13" x14ac:dyDescent="0.25">
      <c r="A25" s="122" t="s">
        <v>260</v>
      </c>
      <c r="B25" s="21" t="s">
        <v>124</v>
      </c>
      <c r="C25" s="21" t="s">
        <v>7</v>
      </c>
      <c r="D25" s="21" t="s">
        <v>109</v>
      </c>
      <c r="E25" s="100" t="s">
        <v>261</v>
      </c>
      <c r="F25" s="123">
        <f>F17+F24</f>
        <v>0</v>
      </c>
    </row>
    <row r="29" spans="1:13" x14ac:dyDescent="0.25">
      <c r="H29" s="50" t="s">
        <v>262</v>
      </c>
      <c r="I29" s="50"/>
      <c r="J29" s="50"/>
      <c r="K29" s="50"/>
      <c r="L29" s="50"/>
    </row>
  </sheetData>
  <mergeCells count="11">
    <mergeCell ref="B16:C16"/>
    <mergeCell ref="A11:F11"/>
    <mergeCell ref="B12:D12"/>
    <mergeCell ref="B13:D13"/>
    <mergeCell ref="B14:D14"/>
    <mergeCell ref="B15:C15"/>
    <mergeCell ref="B17:C17"/>
    <mergeCell ref="B19:D19"/>
    <mergeCell ref="B20:D20"/>
    <mergeCell ref="B21:D21"/>
    <mergeCell ref="B22:C22"/>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3"/>
  <sheetViews>
    <sheetView zoomScaleNormal="100" workbookViewId="0">
      <selection activeCell="J39" sqref="J39"/>
    </sheetView>
  </sheetViews>
  <sheetFormatPr defaultRowHeight="15" x14ac:dyDescent="0.25"/>
  <cols>
    <col min="1" max="1" width="11.140625" customWidth="1"/>
    <col min="2" max="2" width="60.140625" customWidth="1"/>
    <col min="3" max="3" width="9.140625" customWidth="1"/>
    <col min="4" max="4" width="9.85546875" bestFit="1" customWidth="1"/>
    <col min="12" max="12" width="11" bestFit="1" customWidth="1"/>
    <col min="15" max="15" width="11.28515625" customWidth="1"/>
    <col min="16" max="16" width="11" bestFit="1" customWidth="1"/>
  </cols>
  <sheetData>
    <row r="1" spans="1:18" ht="14.45" customHeight="1" thickBot="1" x14ac:dyDescent="0.3">
      <c r="A1" s="11">
        <v>1</v>
      </c>
      <c r="B1" s="11" t="s">
        <v>0</v>
      </c>
      <c r="C1" s="12" t="s">
        <v>7</v>
      </c>
      <c r="D1" s="39" t="e">
        <f>D19</f>
        <v>#N/A</v>
      </c>
      <c r="Q1" s="1"/>
    </row>
    <row r="2" spans="1:18" ht="14.45" customHeight="1" thickBot="1" x14ac:dyDescent="0.3">
      <c r="A2" s="11">
        <v>2</v>
      </c>
      <c r="B2" s="13" t="s">
        <v>1</v>
      </c>
      <c r="C2" s="12" t="s">
        <v>7</v>
      </c>
      <c r="D2" s="40" t="e">
        <f>D11</f>
        <v>#N/A</v>
      </c>
    </row>
    <row r="3" spans="1:18" ht="14.45" customHeight="1" thickBot="1" x14ac:dyDescent="0.3">
      <c r="A3" s="11">
        <v>3</v>
      </c>
      <c r="B3" s="13" t="s">
        <v>2</v>
      </c>
      <c r="C3" s="12" t="s">
        <v>7</v>
      </c>
      <c r="D3" s="40" t="e">
        <f>D17</f>
        <v>#N/A</v>
      </c>
      <c r="Q3">
        <v>0</v>
      </c>
      <c r="R3" t="s">
        <v>62</v>
      </c>
    </row>
    <row r="4" spans="1:18" ht="14.45" customHeight="1" thickBot="1" x14ac:dyDescent="0.3">
      <c r="A4" s="11">
        <v>4</v>
      </c>
      <c r="B4" s="13" t="s">
        <v>3</v>
      </c>
      <c r="C4" s="12" t="s">
        <v>7</v>
      </c>
      <c r="D4" s="41" t="e">
        <f>D30</f>
        <v>#N/A</v>
      </c>
    </row>
    <row r="5" spans="1:18" ht="14.45" customHeight="1" thickBot="1" x14ac:dyDescent="0.3">
      <c r="A5" s="11">
        <v>5</v>
      </c>
      <c r="B5" s="13" t="s">
        <v>4</v>
      </c>
      <c r="C5" s="12" t="s">
        <v>7</v>
      </c>
      <c r="D5" s="41" t="e">
        <f>D33</f>
        <v>#N/A</v>
      </c>
      <c r="Q5">
        <v>0</v>
      </c>
      <c r="R5" t="s">
        <v>63</v>
      </c>
    </row>
    <row r="6" spans="1:18" ht="14.45" customHeight="1" thickBot="1" x14ac:dyDescent="0.3">
      <c r="A6" s="11">
        <v>6</v>
      </c>
      <c r="B6" s="13" t="s">
        <v>5</v>
      </c>
      <c r="C6" s="12" t="s">
        <v>7</v>
      </c>
      <c r="D6" s="40" t="e">
        <f>D35</f>
        <v>#N/A</v>
      </c>
    </row>
    <row r="7" spans="1:18" ht="14.45" customHeight="1" thickBot="1" x14ac:dyDescent="0.3">
      <c r="A7" s="5" t="s">
        <v>49</v>
      </c>
      <c r="B7" s="5" t="s">
        <v>6</v>
      </c>
      <c r="C7" s="6" t="s">
        <v>7</v>
      </c>
      <c r="D7" s="42" t="s">
        <v>8</v>
      </c>
      <c r="Q7">
        <v>0</v>
      </c>
      <c r="R7" t="s">
        <v>64</v>
      </c>
    </row>
    <row r="8" spans="1:18" ht="14.45" customHeight="1" thickBot="1" x14ac:dyDescent="0.3">
      <c r="A8" s="5">
        <v>1</v>
      </c>
      <c r="B8" s="5" t="s">
        <v>9</v>
      </c>
      <c r="C8" s="6" t="s">
        <v>7</v>
      </c>
      <c r="D8" s="43" t="e">
        <f>D19</f>
        <v>#N/A</v>
      </c>
    </row>
    <row r="9" spans="1:18" ht="14.45" customHeight="1" thickBot="1" x14ac:dyDescent="0.3">
      <c r="A9" s="5">
        <v>2</v>
      </c>
      <c r="B9" s="5" t="s">
        <v>59</v>
      </c>
      <c r="C9" s="7">
        <v>0.221</v>
      </c>
      <c r="D9" s="44" t="e">
        <f>D20</f>
        <v>#N/A</v>
      </c>
    </row>
    <row r="10" spans="1:18" ht="14.45" customHeight="1" thickBot="1" x14ac:dyDescent="0.3">
      <c r="A10" s="5">
        <v>3</v>
      </c>
      <c r="B10" s="5" t="s">
        <v>60</v>
      </c>
      <c r="C10" s="6" t="s">
        <v>7</v>
      </c>
      <c r="D10" s="44" t="e">
        <f>D30</f>
        <v>#N/A</v>
      </c>
    </row>
    <row r="11" spans="1:18" ht="14.45" customHeight="1" thickBot="1" x14ac:dyDescent="0.3">
      <c r="A11" s="5">
        <v>4</v>
      </c>
      <c r="B11" s="5" t="s">
        <v>46</v>
      </c>
      <c r="C11" s="6" t="s">
        <v>7</v>
      </c>
      <c r="D11" s="43" t="e">
        <f>D8-D9-D10</f>
        <v>#N/A</v>
      </c>
    </row>
    <row r="12" spans="1:18" ht="14.45" customHeight="1" thickBot="1" x14ac:dyDescent="0.3">
      <c r="A12" s="5">
        <v>5</v>
      </c>
      <c r="B12" s="5" t="s">
        <v>10</v>
      </c>
      <c r="C12" s="6" t="s">
        <v>7</v>
      </c>
      <c r="D12" s="42" t="s">
        <v>47</v>
      </c>
    </row>
    <row r="13" spans="1:18" ht="14.45" customHeight="1" thickBot="1" x14ac:dyDescent="0.3">
      <c r="A13" s="5">
        <v>6</v>
      </c>
      <c r="B13" s="5" t="s">
        <v>48</v>
      </c>
      <c r="C13" s="6" t="s">
        <v>7</v>
      </c>
      <c r="D13" s="61">
        <f>Q3</f>
        <v>0</v>
      </c>
    </row>
    <row r="14" spans="1:18" ht="14.45" customHeight="1" thickBot="1" x14ac:dyDescent="0.3">
      <c r="A14" s="5">
        <v>7</v>
      </c>
      <c r="B14" s="5" t="s">
        <v>51</v>
      </c>
      <c r="C14" s="6" t="s">
        <v>7</v>
      </c>
      <c r="D14" s="61">
        <f>Q5</f>
        <v>0</v>
      </c>
      <c r="G14" s="34" t="s">
        <v>56</v>
      </c>
      <c r="H14" s="34"/>
      <c r="I14" s="34"/>
      <c r="J14" s="34"/>
    </row>
    <row r="15" spans="1:18" ht="14.45" customHeight="1" thickBot="1" x14ac:dyDescent="0.3">
      <c r="A15" s="5">
        <v>8</v>
      </c>
      <c r="B15" s="5" t="s">
        <v>52</v>
      </c>
      <c r="C15" s="6" t="s">
        <v>7</v>
      </c>
      <c r="D15" s="61">
        <f>Q7</f>
        <v>0</v>
      </c>
    </row>
    <row r="16" spans="1:18" ht="14.45" customHeight="1" thickBot="1" x14ac:dyDescent="0.3">
      <c r="A16" s="5">
        <v>9</v>
      </c>
      <c r="B16" s="5" t="s">
        <v>53</v>
      </c>
      <c r="C16" s="6" t="s">
        <v>7</v>
      </c>
      <c r="D16" s="44">
        <f>SUM(D13:D15)</f>
        <v>0</v>
      </c>
      <c r="E16" s="34" t="s">
        <v>55</v>
      </c>
      <c r="F16" s="34"/>
      <c r="G16" s="34"/>
      <c r="H16" s="34"/>
    </row>
    <row r="17" spans="1:13" ht="14.45" customHeight="1" thickBot="1" x14ac:dyDescent="0.3">
      <c r="A17" s="5">
        <v>10</v>
      </c>
      <c r="B17" s="5" t="s">
        <v>54</v>
      </c>
      <c r="C17" s="6" t="s">
        <v>7</v>
      </c>
      <c r="D17" s="43" t="e">
        <f>D11+D16</f>
        <v>#N/A</v>
      </c>
    </row>
    <row r="18" spans="1:13" ht="14.45" customHeight="1" thickBot="1" x14ac:dyDescent="0.3">
      <c r="A18" s="33" t="s">
        <v>32</v>
      </c>
      <c r="B18" s="2" t="s">
        <v>11</v>
      </c>
      <c r="C18" s="2" t="s">
        <v>7</v>
      </c>
      <c r="D18" s="45" t="s">
        <v>8</v>
      </c>
    </row>
    <row r="19" spans="1:13" ht="14.45" customHeight="1" thickBot="1" x14ac:dyDescent="0.3">
      <c r="A19" s="2">
        <v>1</v>
      </c>
      <c r="B19" s="2" t="s">
        <v>9</v>
      </c>
      <c r="C19" s="2" t="s">
        <v>7</v>
      </c>
      <c r="D19" s="46" t="e">
        <f>L27</f>
        <v>#N/A</v>
      </c>
    </row>
    <row r="20" spans="1:13" ht="14.45" customHeight="1" thickBot="1" x14ac:dyDescent="0.3">
      <c r="A20" s="3">
        <v>2</v>
      </c>
      <c r="B20" s="2" t="s">
        <v>34</v>
      </c>
      <c r="C20" s="4">
        <v>0.221</v>
      </c>
      <c r="D20" s="46" t="e">
        <f>D19*C20</f>
        <v>#N/A</v>
      </c>
    </row>
    <row r="21" spans="1:13" ht="14.45" customHeight="1" thickBot="1" x14ac:dyDescent="0.3">
      <c r="A21" s="3">
        <v>3</v>
      </c>
      <c r="B21" s="2" t="s">
        <v>61</v>
      </c>
      <c r="C21" s="3" t="s">
        <v>7</v>
      </c>
      <c r="D21" s="37" t="e">
        <f>IF(L27&lt;=L21,L28,L29)</f>
        <v>#N/A</v>
      </c>
      <c r="L21" s="58">
        <v>1109.74</v>
      </c>
    </row>
    <row r="22" spans="1:13" ht="14.45" customHeight="1" thickBot="1" x14ac:dyDescent="0.3">
      <c r="A22" s="3">
        <v>4</v>
      </c>
      <c r="B22" s="2" t="s">
        <v>33</v>
      </c>
      <c r="C22" s="49">
        <v>1</v>
      </c>
      <c r="D22" s="35">
        <f>VLOOKUP('Izračun plače'!C22,'osebne_posebne olajšave'!A10:B22,2)</f>
        <v>209.17</v>
      </c>
    </row>
    <row r="23" spans="1:13" ht="14.45" customHeight="1" thickBot="1" x14ac:dyDescent="0.3">
      <c r="A23" s="3">
        <v>5</v>
      </c>
      <c r="B23" s="2" t="s">
        <v>38</v>
      </c>
      <c r="C23" s="49">
        <v>1</v>
      </c>
      <c r="D23" s="36">
        <f>VLOOKUP(C23,'osebne_posebne olajšave'!A27:C33,2)</f>
        <v>209.17</v>
      </c>
    </row>
    <row r="24" spans="1:13" ht="14.45" customHeight="1" thickBot="1" x14ac:dyDescent="0.3">
      <c r="A24" s="3">
        <v>6</v>
      </c>
      <c r="B24" s="2" t="s">
        <v>39</v>
      </c>
      <c r="C24" s="49">
        <v>0</v>
      </c>
      <c r="D24" s="36">
        <f>VLOOKUP(C24,'osebne_posebne olajšave'!A37:C43,2)</f>
        <v>0</v>
      </c>
      <c r="L24" s="22">
        <v>375</v>
      </c>
    </row>
    <row r="25" spans="1:13" ht="14.45" customHeight="1" thickBot="1" x14ac:dyDescent="0.3">
      <c r="A25" s="3">
        <v>7</v>
      </c>
      <c r="B25" s="2" t="s">
        <v>40</v>
      </c>
      <c r="C25" s="49">
        <v>0</v>
      </c>
      <c r="D25" s="36">
        <f>VLOOKUP(C25,'osebne_posebne olajšave'!A4:B7,2)</f>
        <v>0</v>
      </c>
      <c r="L25" s="22">
        <v>1605.12</v>
      </c>
    </row>
    <row r="26" spans="1:13" ht="14.45" customHeight="1" thickBot="1" x14ac:dyDescent="0.3">
      <c r="A26" s="3">
        <v>8</v>
      </c>
      <c r="B26" s="2" t="s">
        <v>37</v>
      </c>
      <c r="C26" s="49">
        <v>0</v>
      </c>
      <c r="D26" s="36">
        <f>VLOOKUP(C26,'osebne_posebne olajšave'!A47:B48,2)</f>
        <v>0</v>
      </c>
      <c r="L26" s="53">
        <v>1.4042699999999999</v>
      </c>
    </row>
    <row r="27" spans="1:13" ht="14.45" customHeight="1" thickBot="1" x14ac:dyDescent="0.3">
      <c r="A27" s="3">
        <v>9</v>
      </c>
      <c r="B27" s="2" t="s">
        <v>41</v>
      </c>
      <c r="C27" s="3" t="s">
        <v>7</v>
      </c>
      <c r="D27" s="36" t="e">
        <f>D19-D20-D21-D22-D23</f>
        <v>#N/A</v>
      </c>
      <c r="L27" s="60" t="e">
        <f>'bruto plača'!L33</f>
        <v>#N/A</v>
      </c>
    </row>
    <row r="28" spans="1:13" ht="14.45" customHeight="1" thickBot="1" x14ac:dyDescent="0.3">
      <c r="A28" s="3">
        <v>10</v>
      </c>
      <c r="B28" s="2" t="s">
        <v>42</v>
      </c>
      <c r="C28" s="3" t="s">
        <v>7</v>
      </c>
      <c r="D28" s="35" t="e">
        <f>VLOOKUP(D27,'dohodninska lestvica'!A9:C13,3)</f>
        <v>#N/A</v>
      </c>
      <c r="L28" s="51" t="e">
        <f>L24+(L25-L26*L27)</f>
        <v>#N/A</v>
      </c>
      <c r="M28" t="s">
        <v>58</v>
      </c>
    </row>
    <row r="29" spans="1:13" ht="14.45" customHeight="1" thickBot="1" x14ac:dyDescent="0.3">
      <c r="A29" s="3">
        <v>11</v>
      </c>
      <c r="B29" s="2" t="s">
        <v>43</v>
      </c>
      <c r="C29" s="3" t="s">
        <v>7</v>
      </c>
      <c r="D29" s="37" t="e">
        <f>VLOOKUP(D27,'dohodninska lestvica'!A9:D13,4)*(D27-VLOOKUP(D27,'dohodninska lestvica'!A9:D13,1))</f>
        <v>#N/A</v>
      </c>
      <c r="L29" s="59">
        <f>L24</f>
        <v>375</v>
      </c>
    </row>
    <row r="30" spans="1:13" ht="14.45" customHeight="1" thickBot="1" x14ac:dyDescent="0.3">
      <c r="A30" s="3">
        <v>12</v>
      </c>
      <c r="B30" s="2" t="s">
        <v>44</v>
      </c>
      <c r="C30" s="3" t="s">
        <v>7</v>
      </c>
      <c r="D30" s="38" t="e">
        <f>SUM(D28:D29)</f>
        <v>#N/A</v>
      </c>
    </row>
    <row r="31" spans="1:13" ht="14.45" customHeight="1" thickBot="1" x14ac:dyDescent="0.3">
      <c r="A31" s="8" t="s">
        <v>45</v>
      </c>
      <c r="B31" s="8" t="s">
        <v>13</v>
      </c>
      <c r="C31" s="9" t="s">
        <v>7</v>
      </c>
      <c r="D31" s="9" t="s">
        <v>8</v>
      </c>
    </row>
    <row r="32" spans="1:13" ht="14.45" customHeight="1" thickBot="1" x14ac:dyDescent="0.3">
      <c r="A32" s="8">
        <v>1</v>
      </c>
      <c r="B32" s="8" t="s">
        <v>9</v>
      </c>
      <c r="C32" s="9" t="s">
        <v>7</v>
      </c>
      <c r="D32" s="47" t="e">
        <f>D8</f>
        <v>#N/A</v>
      </c>
    </row>
    <row r="33" spans="1:4" ht="14.45" customHeight="1" thickBot="1" x14ac:dyDescent="0.3">
      <c r="A33" s="8">
        <v>2</v>
      </c>
      <c r="B33" s="8" t="s">
        <v>50</v>
      </c>
      <c r="C33" s="10">
        <v>0.161</v>
      </c>
      <c r="D33" s="48" t="e">
        <f>D32*C33</f>
        <v>#N/A</v>
      </c>
    </row>
    <row r="34" spans="1:4" ht="14.45" customHeight="1" thickBot="1" x14ac:dyDescent="0.3">
      <c r="A34" s="8">
        <v>3</v>
      </c>
      <c r="B34" s="8" t="s">
        <v>10</v>
      </c>
      <c r="C34" s="9" t="s">
        <v>7</v>
      </c>
      <c r="D34" s="48">
        <f>D16</f>
        <v>0</v>
      </c>
    </row>
    <row r="35" spans="1:4" ht="14.45" customHeight="1" thickBot="1" x14ac:dyDescent="0.3">
      <c r="A35" s="8">
        <v>4</v>
      </c>
      <c r="B35" s="8" t="s">
        <v>14</v>
      </c>
      <c r="C35" s="9" t="s">
        <v>7</v>
      </c>
      <c r="D35" s="47" t="e">
        <f>SUM(D32+D33+D34)</f>
        <v>#N/A</v>
      </c>
    </row>
    <row r="36" spans="1:4" ht="14.45" customHeight="1" x14ac:dyDescent="0.25"/>
    <row r="37" spans="1:4" ht="14.45" customHeight="1" x14ac:dyDescent="0.25"/>
    <row r="38" spans="1:4" ht="14.45" customHeight="1" x14ac:dyDescent="0.25"/>
    <row r="39" spans="1:4" ht="14.45" customHeight="1" x14ac:dyDescent="0.25"/>
    <row r="40" spans="1:4" ht="14.45" customHeight="1" x14ac:dyDescent="0.25"/>
    <row r="41" spans="1:4" ht="14.45" customHeight="1" x14ac:dyDescent="0.25"/>
    <row r="42" spans="1:4" ht="14.45" customHeight="1" x14ac:dyDescent="0.25"/>
    <row r="43" spans="1:4" ht="14.45" customHeight="1" x14ac:dyDescent="0.25"/>
    <row r="44" spans="1:4" ht="14.45" customHeight="1" x14ac:dyDescent="0.25"/>
    <row r="45" spans="1:4" ht="14.45" customHeight="1" x14ac:dyDescent="0.25"/>
    <row r="46" spans="1:4" ht="14.45" customHeight="1" x14ac:dyDescent="0.25"/>
    <row r="47" spans="1:4" ht="14.45" customHeight="1" x14ac:dyDescent="0.25"/>
    <row r="48" spans="1:4"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row r="59" ht="14.45" customHeight="1" x14ac:dyDescent="0.25"/>
    <row r="60" ht="14.45" customHeight="1" x14ac:dyDescent="0.25"/>
    <row r="61" ht="14.45" customHeight="1" x14ac:dyDescent="0.25"/>
    <row r="62" ht="14.45" customHeight="1" x14ac:dyDescent="0.25"/>
    <row r="63" ht="14.45" customHeight="1" x14ac:dyDescent="0.25"/>
    <row r="64" ht="14.45" customHeight="1" x14ac:dyDescent="0.25"/>
    <row r="65" spans="1:2" ht="14.45" customHeight="1" x14ac:dyDescent="0.25"/>
    <row r="66" spans="1:2" ht="14.45" customHeight="1" x14ac:dyDescent="0.25"/>
    <row r="67" spans="1:2" ht="14.45" customHeight="1" x14ac:dyDescent="0.25"/>
    <row r="68" spans="1:2" ht="14.45" customHeight="1" x14ac:dyDescent="0.25"/>
    <row r="69" spans="1:2" ht="14.45" customHeight="1" x14ac:dyDescent="0.25"/>
    <row r="70" spans="1:2" ht="14.45" customHeight="1" x14ac:dyDescent="0.25"/>
    <row r="71" spans="1:2" ht="14.45" customHeight="1" x14ac:dyDescent="0.25">
      <c r="A71" s="166" t="s">
        <v>65</v>
      </c>
      <c r="B71" s="167"/>
    </row>
    <row r="72" spans="1:2" ht="14.45" customHeight="1" x14ac:dyDescent="0.25">
      <c r="A72" s="21" t="s">
        <v>67</v>
      </c>
      <c r="B72" s="21" t="s">
        <v>66</v>
      </c>
    </row>
    <row r="73" spans="1:2" x14ac:dyDescent="0.25">
      <c r="A73" s="21" t="s">
        <v>68</v>
      </c>
      <c r="B73" s="21" t="s">
        <v>79</v>
      </c>
    </row>
    <row r="74" spans="1:2" x14ac:dyDescent="0.25">
      <c r="A74" s="21" t="s">
        <v>69</v>
      </c>
      <c r="B74" s="21" t="s">
        <v>80</v>
      </c>
    </row>
    <row r="75" spans="1:2" x14ac:dyDescent="0.25">
      <c r="A75" s="21" t="s">
        <v>70</v>
      </c>
      <c r="B75" s="21" t="s">
        <v>81</v>
      </c>
    </row>
    <row r="76" spans="1:2" x14ac:dyDescent="0.25">
      <c r="A76" s="21" t="s">
        <v>71</v>
      </c>
      <c r="B76" s="21" t="s">
        <v>82</v>
      </c>
    </row>
    <row r="77" spans="1:2" x14ac:dyDescent="0.25">
      <c r="A77" s="21" t="s">
        <v>72</v>
      </c>
      <c r="B77" s="21" t="s">
        <v>83</v>
      </c>
    </row>
    <row r="78" spans="1:2" x14ac:dyDescent="0.25">
      <c r="A78" s="21" t="s">
        <v>73</v>
      </c>
      <c r="B78" s="21" t="s">
        <v>84</v>
      </c>
    </row>
    <row r="79" spans="1:2" x14ac:dyDescent="0.25">
      <c r="A79" s="21" t="s">
        <v>74</v>
      </c>
      <c r="B79" s="21" t="s">
        <v>85</v>
      </c>
    </row>
    <row r="80" spans="1:2" x14ac:dyDescent="0.25">
      <c r="A80" s="21" t="s">
        <v>75</v>
      </c>
      <c r="B80" s="21" t="s">
        <v>86</v>
      </c>
    </row>
    <row r="81" spans="1:2" x14ac:dyDescent="0.25">
      <c r="A81" s="21" t="s">
        <v>76</v>
      </c>
      <c r="B81" s="21" t="s">
        <v>87</v>
      </c>
    </row>
    <row r="82" spans="1:2" x14ac:dyDescent="0.25">
      <c r="A82" s="21" t="s">
        <v>77</v>
      </c>
      <c r="B82" s="21" t="s">
        <v>88</v>
      </c>
    </row>
    <row r="83" spans="1:2" x14ac:dyDescent="0.25">
      <c r="A83" s="21" t="s">
        <v>78</v>
      </c>
      <c r="B83" s="21" t="s">
        <v>89</v>
      </c>
    </row>
  </sheetData>
  <mergeCells count="1">
    <mergeCell ref="A71:B71"/>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57817-122D-4662-95B9-94C521E1F846}">
  <dimension ref="A1:D9"/>
  <sheetViews>
    <sheetView workbookViewId="0">
      <selection activeCell="D34" sqref="D34"/>
    </sheetView>
  </sheetViews>
  <sheetFormatPr defaultRowHeight="15" x14ac:dyDescent="0.25"/>
  <cols>
    <col min="1" max="1" width="8.85546875" customWidth="1"/>
    <col min="2" max="2" width="48" customWidth="1"/>
    <col min="3" max="3" width="22.5703125" customWidth="1"/>
    <col min="4" max="4" width="22.42578125" customWidth="1"/>
  </cols>
  <sheetData>
    <row r="1" spans="1:4" x14ac:dyDescent="0.25">
      <c r="A1" t="s">
        <v>90</v>
      </c>
    </row>
    <row r="3" spans="1:4" x14ac:dyDescent="0.25">
      <c r="A3" s="66" t="s">
        <v>100</v>
      </c>
      <c r="B3" s="66" t="s">
        <v>91</v>
      </c>
      <c r="C3" s="66" t="s">
        <v>93</v>
      </c>
      <c r="D3" s="66" t="s">
        <v>94</v>
      </c>
    </row>
    <row r="4" spans="1:4" x14ac:dyDescent="0.25">
      <c r="A4" s="21">
        <v>1</v>
      </c>
      <c r="B4" s="21" t="s">
        <v>92</v>
      </c>
      <c r="C4" s="16">
        <v>0.8</v>
      </c>
      <c r="D4" s="21" t="s">
        <v>101</v>
      </c>
    </row>
    <row r="5" spans="1:4" x14ac:dyDescent="0.25">
      <c r="A5" s="21">
        <v>2</v>
      </c>
      <c r="B5" s="21" t="s">
        <v>95</v>
      </c>
      <c r="C5" s="16">
        <v>0.8</v>
      </c>
      <c r="D5" s="21" t="s">
        <v>102</v>
      </c>
    </row>
    <row r="6" spans="1:4" x14ac:dyDescent="0.25">
      <c r="A6" s="21">
        <v>3</v>
      </c>
      <c r="B6" s="21" t="s">
        <v>96</v>
      </c>
      <c r="C6" s="16">
        <v>1</v>
      </c>
      <c r="D6" s="21" t="s">
        <v>101</v>
      </c>
    </row>
    <row r="7" spans="1:4" x14ac:dyDescent="0.25">
      <c r="A7" s="21">
        <v>4</v>
      </c>
      <c r="B7" s="21" t="s">
        <v>97</v>
      </c>
      <c r="C7" s="16">
        <v>1</v>
      </c>
      <c r="D7" s="21" t="s">
        <v>101</v>
      </c>
    </row>
    <row r="8" spans="1:4" x14ac:dyDescent="0.25">
      <c r="A8" s="21">
        <v>5</v>
      </c>
      <c r="B8" s="65" t="s">
        <v>99</v>
      </c>
      <c r="C8" s="16">
        <v>0.7</v>
      </c>
      <c r="D8" s="21" t="s">
        <v>101</v>
      </c>
    </row>
    <row r="9" spans="1:4" x14ac:dyDescent="0.25">
      <c r="A9" s="21">
        <v>6</v>
      </c>
      <c r="B9" s="65" t="s">
        <v>98</v>
      </c>
      <c r="C9" s="16">
        <v>0.7</v>
      </c>
      <c r="D9" s="21" t="s">
        <v>102</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17" sqref="C17"/>
    </sheetView>
  </sheetViews>
  <sheetFormatPr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workbookViewId="0">
      <selection activeCell="H18" sqref="H18"/>
    </sheetView>
  </sheetViews>
  <sheetFormatPr defaultRowHeight="15" x14ac:dyDescent="0.25"/>
  <cols>
    <col min="1" max="1" width="12.28515625" customWidth="1"/>
    <col min="2" max="2" width="14.28515625" customWidth="1"/>
    <col min="3" max="3" width="13.140625" customWidth="1"/>
    <col min="4" max="4" width="22.85546875" customWidth="1"/>
    <col min="9" max="9" width="9.42578125" bestFit="1" customWidth="1"/>
  </cols>
  <sheetData>
    <row r="1" spans="1:9" x14ac:dyDescent="0.25">
      <c r="A1" s="14" t="s">
        <v>15</v>
      </c>
      <c r="B1" s="14" t="s">
        <v>16</v>
      </c>
      <c r="C1" s="14" t="s">
        <v>12</v>
      </c>
      <c r="D1" s="14" t="s">
        <v>17</v>
      </c>
    </row>
    <row r="2" spans="1:9" x14ac:dyDescent="0.25">
      <c r="A2" s="15">
        <v>0</v>
      </c>
      <c r="B2" s="15">
        <v>8755</v>
      </c>
      <c r="C2" s="15">
        <v>0</v>
      </c>
      <c r="D2" s="16">
        <v>0.16</v>
      </c>
    </row>
    <row r="3" spans="1:9" x14ac:dyDescent="0.25">
      <c r="A3" s="15">
        <f>B2</f>
        <v>8755</v>
      </c>
      <c r="B3" s="15">
        <v>25750</v>
      </c>
      <c r="C3" s="15">
        <v>1400.8</v>
      </c>
      <c r="D3" s="16">
        <v>0.26</v>
      </c>
    </row>
    <row r="4" spans="1:9" x14ac:dyDescent="0.25">
      <c r="A4" s="15">
        <f>B3</f>
        <v>25750</v>
      </c>
      <c r="B4" s="15">
        <v>51500</v>
      </c>
      <c r="C4" s="15">
        <v>5819.5</v>
      </c>
      <c r="D4" s="16">
        <v>0.33</v>
      </c>
    </row>
    <row r="5" spans="1:9" x14ac:dyDescent="0.25">
      <c r="A5" s="15">
        <f>B4</f>
        <v>51500</v>
      </c>
      <c r="B5" s="15">
        <v>74160</v>
      </c>
      <c r="C5" s="15">
        <v>14317</v>
      </c>
      <c r="D5" s="16">
        <v>0.39</v>
      </c>
    </row>
    <row r="6" spans="1:9" x14ac:dyDescent="0.25">
      <c r="A6" s="15">
        <f>B5</f>
        <v>74160</v>
      </c>
      <c r="B6" s="15"/>
      <c r="C6" s="15">
        <v>23154.400000000001</v>
      </c>
      <c r="D6" s="16">
        <v>0.45</v>
      </c>
    </row>
    <row r="8" spans="1:9" x14ac:dyDescent="0.25">
      <c r="A8" s="168" t="s">
        <v>18</v>
      </c>
      <c r="B8" s="168"/>
      <c r="C8" s="168"/>
      <c r="D8" s="168"/>
    </row>
    <row r="9" spans="1:9" x14ac:dyDescent="0.25">
      <c r="A9" s="15">
        <f>A2/12</f>
        <v>0</v>
      </c>
      <c r="B9" s="15">
        <f>ROUND(B2/12,2)</f>
        <v>729.58</v>
      </c>
      <c r="C9" s="15">
        <f>ROUND(C2/12,2)</f>
        <v>0</v>
      </c>
      <c r="D9" s="16">
        <v>0.16</v>
      </c>
    </row>
    <row r="10" spans="1:9" x14ac:dyDescent="0.25">
      <c r="A10" s="15">
        <f>B9</f>
        <v>729.58</v>
      </c>
      <c r="B10" s="15">
        <f>ROUND(B3/12,2)</f>
        <v>2145.83</v>
      </c>
      <c r="C10" s="15">
        <f>ROUND(C3/12,2)</f>
        <v>116.73</v>
      </c>
      <c r="D10" s="16">
        <v>0.26</v>
      </c>
    </row>
    <row r="11" spans="1:9" x14ac:dyDescent="0.25">
      <c r="A11" s="15">
        <f>B10</f>
        <v>2145.83</v>
      </c>
      <c r="B11" s="15">
        <f t="shared" ref="B11:C12" si="0">ROUND(B4/12,2)</f>
        <v>4291.67</v>
      </c>
      <c r="C11" s="15">
        <f t="shared" si="0"/>
        <v>484.96</v>
      </c>
      <c r="D11" s="16">
        <v>0.33</v>
      </c>
      <c r="H11" s="1" t="e">
        <f>'Izračun plače'!D27</f>
        <v>#N/A</v>
      </c>
      <c r="I11" s="25" t="e">
        <f>(H11-A11)*D11</f>
        <v>#N/A</v>
      </c>
    </row>
    <row r="12" spans="1:9" x14ac:dyDescent="0.25">
      <c r="A12" s="15">
        <f>B11</f>
        <v>4291.67</v>
      </c>
      <c r="B12" s="15">
        <f t="shared" si="0"/>
        <v>6180</v>
      </c>
      <c r="C12" s="15">
        <f t="shared" si="0"/>
        <v>1193.08</v>
      </c>
      <c r="D12" s="16">
        <v>0.39</v>
      </c>
    </row>
    <row r="13" spans="1:9" x14ac:dyDescent="0.25">
      <c r="A13" s="15">
        <f>B12</f>
        <v>6180</v>
      </c>
      <c r="B13" s="15"/>
      <c r="C13" s="15">
        <f t="shared" ref="C13" si="1">ROUND(C6/12,2)</f>
        <v>1929.53</v>
      </c>
      <c r="D13" s="16">
        <v>0.45</v>
      </c>
    </row>
  </sheetData>
  <mergeCells count="1">
    <mergeCell ref="A8:D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zoomScaleNormal="100" workbookViewId="0">
      <selection activeCell="A17" sqref="A17"/>
    </sheetView>
  </sheetViews>
  <sheetFormatPr defaultRowHeight="15" x14ac:dyDescent="0.25"/>
  <cols>
    <col min="1" max="1" width="17.85546875" customWidth="1"/>
    <col min="2" max="2" width="16.42578125" customWidth="1"/>
    <col min="3" max="3" width="16.85546875" customWidth="1"/>
    <col min="4" max="4" width="13.42578125" customWidth="1"/>
    <col min="5" max="5" width="13" customWidth="1"/>
    <col min="6" max="6" width="39.85546875" customWidth="1"/>
  </cols>
  <sheetData>
    <row r="1" spans="1:6" x14ac:dyDescent="0.25">
      <c r="A1" s="17" t="s">
        <v>15</v>
      </c>
      <c r="B1" s="17" t="s">
        <v>16</v>
      </c>
      <c r="C1" s="17" t="s">
        <v>19</v>
      </c>
      <c r="D1" s="169" t="s">
        <v>20</v>
      </c>
      <c r="E1" s="170"/>
      <c r="F1" s="170"/>
    </row>
    <row r="2" spans="1:6" x14ac:dyDescent="0.25">
      <c r="A2" s="15">
        <v>0</v>
      </c>
      <c r="B2" s="15">
        <v>13716.33</v>
      </c>
      <c r="C2" s="15">
        <v>4500</v>
      </c>
      <c r="D2" s="15">
        <f>ROUND(A2/12,2)</f>
        <v>0</v>
      </c>
      <c r="E2" s="15">
        <v>1143.03</v>
      </c>
      <c r="F2" s="15">
        <f>F3+(1605.12-(1.40427*E2))</f>
        <v>374.99726190000001</v>
      </c>
    </row>
    <row r="3" spans="1:6" x14ac:dyDescent="0.25">
      <c r="A3" s="15">
        <f>B2</f>
        <v>13716.33</v>
      </c>
      <c r="B3" s="15">
        <f>A3</f>
        <v>13716.33</v>
      </c>
      <c r="C3" s="15">
        <v>4500</v>
      </c>
      <c r="D3" s="15">
        <f>E2</f>
        <v>1143.03</v>
      </c>
      <c r="E3" s="15">
        <f>D3</f>
        <v>1143.03</v>
      </c>
      <c r="F3" s="15">
        <v>375</v>
      </c>
    </row>
    <row r="14" spans="1:6" x14ac:dyDescent="0.25">
      <c r="A14" s="22">
        <f>F2</f>
        <v>374.99726190000001</v>
      </c>
    </row>
    <row r="15" spans="1:6" x14ac:dyDescent="0.25">
      <c r="A15" s="22">
        <v>1605.12</v>
      </c>
    </row>
    <row r="16" spans="1:6" x14ac:dyDescent="0.25">
      <c r="A16" s="53">
        <v>1.4042699999999999</v>
      </c>
    </row>
    <row r="17" spans="1:3" x14ac:dyDescent="0.25">
      <c r="A17" s="52">
        <v>1143.03</v>
      </c>
      <c r="B17" s="50" t="s">
        <v>57</v>
      </c>
      <c r="C17" s="50"/>
    </row>
    <row r="18" spans="1:3" x14ac:dyDescent="0.25">
      <c r="A18" s="150">
        <f>A14+(A15-A16*A17)</f>
        <v>374.99452380000002</v>
      </c>
    </row>
    <row r="19" spans="1:3" x14ac:dyDescent="0.25">
      <c r="A19" s="151">
        <f>ROUNDUP(A18,2)</f>
        <v>375</v>
      </c>
    </row>
    <row r="27" spans="1:3" ht="15.75" thickBot="1" x14ac:dyDescent="0.3"/>
    <row r="28" spans="1:3" ht="15.75" thickBot="1" x14ac:dyDescent="0.3">
      <c r="A28" s="54">
        <v>4500</v>
      </c>
    </row>
    <row r="29" spans="1:3" ht="15.75" thickBot="1" x14ac:dyDescent="0.3">
      <c r="A29" s="55">
        <v>19261.43</v>
      </c>
    </row>
    <row r="30" spans="1:3" ht="15.75" thickBot="1" x14ac:dyDescent="0.3">
      <c r="A30" s="56">
        <v>1.4042699999999999</v>
      </c>
    </row>
    <row r="31" spans="1:3" ht="15.75" thickBot="1" x14ac:dyDescent="0.3">
      <c r="A31" s="57">
        <v>13316.83</v>
      </c>
    </row>
    <row r="32" spans="1:3" ht="15.75" thickBot="1" x14ac:dyDescent="0.3">
      <c r="A32" s="152">
        <v>3499.96</v>
      </c>
    </row>
    <row r="33" spans="1:1" x14ac:dyDescent="0.25">
      <c r="A33" s="1"/>
    </row>
  </sheetData>
  <mergeCells count="1">
    <mergeCell ref="D1:F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10</vt:i4>
      </vt:variant>
    </vt:vector>
  </HeadingPairs>
  <TitlesOfParts>
    <vt:vector size="10" baseType="lpstr">
      <vt:lpstr>osnova_plače</vt:lpstr>
      <vt:lpstr>bruto plača</vt:lpstr>
      <vt:lpstr>povprečja-bolniška</vt:lpstr>
      <vt:lpstr>dodatni_prispevki</vt:lpstr>
      <vt:lpstr>Izračun plače</vt:lpstr>
      <vt:lpstr>bolniška</vt:lpstr>
      <vt:lpstr>formula</vt:lpstr>
      <vt:lpstr>dohodninska lestvica</vt:lpstr>
      <vt:lpstr>splošne olajšave</vt:lpstr>
      <vt:lpstr>osebne_posebne olajšave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Janez</dc:creator>
  <cp:lastModifiedBy>Janez Černilec</cp:lastModifiedBy>
  <dcterms:created xsi:type="dcterms:W3CDTF">2018-04-02T05:26:12Z</dcterms:created>
  <dcterms:modified xsi:type="dcterms:W3CDTF">2022-10-11T23:37:53Z</dcterms:modified>
</cp:coreProperties>
</file>