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Jano\Documents\davki-21-22\"/>
    </mc:Choice>
  </mc:AlternateContent>
  <xr:revisionPtr revIDLastSave="0" documentId="8_{515C9040-76CC-40B1-AC66-3599ABB7B27E}" xr6:coauthVersionLast="36" xr6:coauthVersionMax="36" xr10:uidLastSave="{00000000-0000-0000-0000-000000000000}"/>
  <bookViews>
    <workbookView xWindow="0" yWindow="0" windowWidth="28800" windowHeight="13425" firstSheet="2" activeTab="2" xr2:uid="{00000000-000D-0000-FFFF-FFFF00000000}"/>
  </bookViews>
  <sheets>
    <sheet name="9,5 % DDVrešen primer" sheetId="6" state="hidden" r:id="rId1"/>
    <sheet name="22 % DDV rešen primer" sheetId="3" state="hidden" r:id="rId2"/>
    <sheet name="22 % DDV nerešen primer" sheetId="9" r:id="rId3"/>
    <sheet name="9,5 % DDV nerešen primer" sheetId="10" r:id="rId4"/>
    <sheet name="kreditna_metoda" sheetId="8" r:id="rId5"/>
    <sheet name="obrnjena_davcna_obveznost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1" l="1"/>
  <c r="C17" i="11" s="1"/>
  <c r="F17" i="11" s="1"/>
  <c r="G16" i="11"/>
  <c r="C5" i="11"/>
  <c r="F5" i="11" s="1"/>
  <c r="G5" i="11" s="1"/>
  <c r="D6" i="11"/>
  <c r="C6" i="11" s="1"/>
  <c r="F6" i="11" s="1"/>
  <c r="H17" i="11" l="1"/>
  <c r="I17" i="11" s="1"/>
  <c r="I18" i="11" s="1"/>
  <c r="H6" i="11"/>
  <c r="I6" i="11" s="1"/>
  <c r="I7" i="11" s="1"/>
  <c r="C43" i="9"/>
  <c r="C41" i="9"/>
  <c r="D46" i="10" l="1"/>
  <c r="E4" i="10"/>
  <c r="D4" i="10"/>
  <c r="M77" i="10"/>
  <c r="M79" i="10" s="1"/>
  <c r="J77" i="10"/>
  <c r="F77" i="10"/>
  <c r="C46" i="10"/>
  <c r="F46" i="10" s="1"/>
  <c r="M80" i="9"/>
  <c r="M82" i="9" s="1"/>
  <c r="J80" i="9"/>
  <c r="F80" i="9"/>
  <c r="D44" i="9"/>
  <c r="F44" i="9" s="1"/>
  <c r="G44" i="9" s="1"/>
  <c r="D42" i="9"/>
  <c r="F42" i="9" s="1"/>
  <c r="G42" i="9" s="1"/>
  <c r="D41" i="9"/>
  <c r="F41" i="9" s="1"/>
  <c r="H41" i="9" s="1"/>
  <c r="D40" i="9"/>
  <c r="F40" i="9" s="1"/>
  <c r="G40" i="9" s="1"/>
  <c r="I40" i="9" s="1"/>
  <c r="C45" i="9"/>
  <c r="F45" i="9" s="1"/>
  <c r="C7" i="3"/>
  <c r="C6" i="3"/>
  <c r="C5" i="3"/>
  <c r="M85" i="3"/>
  <c r="M86" i="3"/>
  <c r="M78" i="10" l="1"/>
  <c r="D45" i="9"/>
  <c r="I42" i="9"/>
  <c r="D43" i="9"/>
  <c r="F43" i="9" s="1"/>
  <c r="H43" i="9" s="1"/>
  <c r="I44" i="9" s="1"/>
  <c r="M81" i="9"/>
  <c r="I53" i="3"/>
  <c r="F53" i="3"/>
  <c r="D53" i="3"/>
  <c r="C53" i="3"/>
  <c r="I52" i="3"/>
  <c r="I50" i="3"/>
  <c r="I48" i="3"/>
  <c r="F47" i="3"/>
  <c r="F52" i="3"/>
  <c r="G52" i="3" s="1"/>
  <c r="D52" i="3"/>
  <c r="F51" i="3"/>
  <c r="H51" i="3"/>
  <c r="D51" i="3"/>
  <c r="F50" i="3"/>
  <c r="G50" i="3" s="1"/>
  <c r="F49" i="3"/>
  <c r="H49" i="3" s="1"/>
  <c r="D50" i="3"/>
  <c r="D47" i="3"/>
  <c r="F48" i="3"/>
  <c r="G48" i="3" s="1"/>
  <c r="D49" i="3"/>
  <c r="D48" i="3"/>
  <c r="J78" i="10" l="1"/>
  <c r="J79" i="10" s="1"/>
  <c r="F78" i="10"/>
  <c r="F79" i="10" s="1"/>
  <c r="F80" i="10" s="1"/>
  <c r="I46" i="10"/>
  <c r="C78" i="10"/>
  <c r="J80" i="10"/>
  <c r="J81" i="9"/>
  <c r="J82" i="9" s="1"/>
  <c r="J83" i="9" s="1"/>
  <c r="I45" i="9"/>
  <c r="C81" i="9"/>
  <c r="F81" i="9" l="1"/>
  <c r="C79" i="10"/>
  <c r="C80" i="10" s="1"/>
  <c r="F82" i="9"/>
  <c r="F83" i="9" s="1"/>
  <c r="C82" i="9"/>
  <c r="C83" i="9" s="1"/>
  <c r="F9" i="6"/>
  <c r="F8" i="6"/>
  <c r="F7" i="6"/>
  <c r="D8" i="6"/>
  <c r="I8" i="6" s="1"/>
  <c r="D7" i="6"/>
  <c r="I7" i="6" s="1"/>
  <c r="J7" i="6" s="1"/>
  <c r="L7" i="6" s="1"/>
  <c r="D9" i="6"/>
  <c r="I9" i="6" s="1"/>
  <c r="G9" i="6" l="1"/>
  <c r="G7" i="6"/>
  <c r="J8" i="6"/>
  <c r="K9" i="6" s="1"/>
  <c r="J9" i="6"/>
  <c r="G8" i="6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K7" i="3" s="1"/>
  <c r="D6" i="3"/>
  <c r="F5" i="3"/>
  <c r="D5" i="3"/>
  <c r="I5" i="3" s="1"/>
  <c r="C85" i="3" s="1"/>
  <c r="C86" i="3" l="1"/>
  <c r="C87" i="3" s="1"/>
  <c r="I10" i="6"/>
  <c r="K8" i="6"/>
  <c r="L8" i="6" s="1"/>
  <c r="I7" i="3"/>
  <c r="J85" i="3" s="1"/>
  <c r="J5" i="3"/>
  <c r="I6" i="3"/>
  <c r="K6" i="3"/>
  <c r="G8" i="3"/>
  <c r="G10" i="3"/>
  <c r="G12" i="3"/>
  <c r="G9" i="3"/>
  <c r="G7" i="3"/>
  <c r="G15" i="3"/>
  <c r="G6" i="3"/>
  <c r="G14" i="3"/>
  <c r="G5" i="3"/>
  <c r="G11" i="3"/>
  <c r="G13" i="3"/>
  <c r="J86" i="3" l="1"/>
  <c r="J87" i="3" s="1"/>
  <c r="J7" i="3"/>
  <c r="L5" i="3" s="1"/>
  <c r="F85" i="3"/>
  <c r="L9" i="6"/>
  <c r="L10" i="6" s="1"/>
  <c r="I8" i="3"/>
  <c r="J6" i="3"/>
  <c r="L6" i="3" s="1"/>
  <c r="L7" i="3" l="1"/>
  <c r="F86" i="3"/>
  <c r="F87" i="3"/>
  <c r="L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I1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 xml:space="preserve">DDV temelji na izhodišču, da se v vsaki fazi obdavči le </t>
        </r>
        <r>
          <rPr>
            <b/>
            <u/>
            <sz val="9"/>
            <color indexed="81"/>
            <rFont val="Segoe UI"/>
            <family val="2"/>
            <charset val="238"/>
          </rPr>
          <t>vrednost, ki je bila dodana blagu ali storitvi</t>
        </r>
        <r>
          <rPr>
            <b/>
            <sz val="9"/>
            <color indexed="81"/>
            <rFont val="Segoe UI"/>
            <family val="2"/>
            <charset val="238"/>
          </rPr>
          <t xml:space="preserve"> v tej fazi prometa. Če torej vsak udeleženec v proizvodno-distribucijski verigi doda blagu neko vrednost, ki predstavlja davčno osnovo v tej fazi prometa, bi morala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 končna cena</t>
        </r>
        <r>
          <rPr>
            <b/>
            <sz val="9"/>
            <color indexed="81"/>
            <rFont val="Segoe UI"/>
            <family val="2"/>
            <charset val="238"/>
          </rPr>
          <t xml:space="preserve"> takšnega blaga v maloprodaji predstavljati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seštevek vseh dodanih vrednosti posameznih faz </t>
        </r>
        <r>
          <rPr>
            <b/>
            <sz val="9"/>
            <color indexed="81"/>
            <rFont val="Segoe UI"/>
            <family val="2"/>
            <charset val="238"/>
          </rPr>
          <t>tega cikla.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00000000-0006-0000-0200-000002000000}">
      <text>
        <r>
          <rPr>
            <b/>
            <sz val="9"/>
            <color indexed="81"/>
            <rFont val="Segoe UI"/>
            <family val="2"/>
            <charset val="238"/>
          </rPr>
          <t>Pri DDV vsak udeleženec v verigi obračuna DDV na seštevek dodanih vrednosti do te faze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" authorId="0" shapeId="0" xr:uid="{00000000-0006-0000-0200-000003000000}">
      <text>
        <r>
          <rPr>
            <b/>
            <sz val="9"/>
            <color indexed="81"/>
            <rFont val="Segoe UI"/>
            <family val="2"/>
            <charset val="238"/>
          </rPr>
          <t>Od DDV na seštevek dodanih vrednosti do te faze odšteje DDV, ki je vsebovan v vseh prejšnjih proizvodnih fazah.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5" authorId="0" shapeId="0" xr:uid="{00000000-0006-0000-0200-000004000000}">
      <text>
        <r>
          <rPr>
            <b/>
            <sz val="11"/>
            <color indexed="81"/>
            <rFont val="Segoe UI"/>
            <family val="2"/>
            <charset val="238"/>
          </rPr>
          <t>Za deljenje uporabite to vrednost (1,095)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I7" authorId="0" shapeId="0" xr:uid="{00000000-0006-0000-0200-000005000000}">
      <text>
        <r>
          <rPr>
            <b/>
            <sz val="9"/>
            <color indexed="81"/>
            <rFont val="Segoe UI"/>
            <family val="2"/>
            <charset val="238"/>
          </rPr>
          <t>Cena brez DDV1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7" authorId="0" shapeId="0" xr:uid="{00000000-0006-0000-0200-000006000000}">
      <text>
        <r>
          <rPr>
            <b/>
            <sz val="9"/>
            <color indexed="81"/>
            <rFont val="Segoe UI"/>
            <family val="2"/>
            <charset val="238"/>
          </rPr>
          <t>22%*Dodana vrednost 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7" authorId="0" shapeId="0" xr:uid="{00000000-0006-0000-0200-000007000000}">
      <text>
        <r>
          <rPr>
            <b/>
            <sz val="9"/>
            <color indexed="81"/>
            <rFont val="Segoe UI"/>
            <family val="2"/>
            <charset val="238"/>
          </rPr>
          <t>davki pri dobavah1-davki pri nabavah1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8" authorId="0" shapeId="0" xr:uid="{00000000-0006-0000-0200-000008000000}">
      <text>
        <r>
          <rPr>
            <b/>
            <sz val="9"/>
            <color indexed="81"/>
            <rFont val="Segoe UI"/>
            <family val="2"/>
            <charset val="238"/>
          </rPr>
          <t xml:space="preserve">CENA BREZ DDV 2 - CENA BREZ DDV1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8" authorId="0" shapeId="0" xr:uid="{00000000-0006-0000-0200-000009000000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8" authorId="0" shapeId="0" xr:uid="{00000000-0006-0000-0200-00000A000000}">
      <text>
        <r>
          <rPr>
            <b/>
            <sz val="9"/>
            <color indexed="81"/>
            <rFont val="Segoe UI"/>
            <family val="2"/>
            <charset val="238"/>
          </rPr>
          <t>davki pri dobavah2-davki pri nabavah2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9" authorId="0" shapeId="0" xr:uid="{00000000-0006-0000-0200-00000B000000}">
      <text>
        <r>
          <rPr>
            <b/>
            <sz val="9"/>
            <color indexed="81"/>
            <rFont val="Segoe UI"/>
            <family val="2"/>
            <charset val="238"/>
          </rPr>
          <t>CENA BREZ DDV3 - CENA BREZ DDV2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9" authorId="0" shapeId="0" xr:uid="{00000000-0006-0000-0200-00000C000000}">
      <text>
        <r>
          <rPr>
            <b/>
            <sz val="9"/>
            <color indexed="81"/>
            <rFont val="Segoe UI"/>
            <family val="2"/>
            <charset val="238"/>
          </rPr>
          <t>9,5%*(Dodana vrednost 1+Dodana vrednost 2+Dodana vrednost 3)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9" authorId="0" shapeId="0" xr:uid="{00000000-0006-0000-0200-00000D000000}">
      <text>
        <r>
          <rPr>
            <b/>
            <sz val="9"/>
            <color indexed="81"/>
            <rFont val="Segoe UI"/>
            <family val="2"/>
            <charset val="238"/>
          </rPr>
          <t>davki pri dobavah3-davki pri nabavah3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10" authorId="0" shapeId="0" xr:uid="{00000000-0006-0000-0200-00000E000000}">
      <text>
        <r>
          <rPr>
            <b/>
            <sz val="9"/>
            <color indexed="81"/>
            <rFont val="Segoe UI"/>
            <family val="2"/>
            <charset val="238"/>
          </rPr>
          <t>Skupaj dodana vrednost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0" authorId="0" shapeId="0" xr:uid="{00000000-0006-0000-0200-00000F000000}">
      <text>
        <r>
          <rPr>
            <b/>
            <sz val="9"/>
            <color indexed="81"/>
            <rFont val="Segoe UI"/>
            <family val="2"/>
            <charset val="238"/>
          </rPr>
          <t>Plačani davek državi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I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 xml:space="preserve">DDV temelji na izhodišču, da se v vsaki fazi obdavči le </t>
        </r>
        <r>
          <rPr>
            <b/>
            <u/>
            <sz val="9"/>
            <color indexed="81"/>
            <rFont val="Segoe UI"/>
            <family val="2"/>
            <charset val="238"/>
          </rPr>
          <t>vrednost, ki je bila dodana blagu ali storitvi</t>
        </r>
        <r>
          <rPr>
            <b/>
            <sz val="9"/>
            <color indexed="81"/>
            <rFont val="Segoe UI"/>
            <family val="2"/>
            <charset val="238"/>
          </rPr>
          <t xml:space="preserve"> v tej fazi prometa. Če torej vsak udeleženec v proizvodno-distribucijski verigi doda blagu neko vrednost, ki predstavlja davčno osnovo v tej fazi prometa, bi morala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 končna cena</t>
        </r>
        <r>
          <rPr>
            <b/>
            <sz val="9"/>
            <color indexed="81"/>
            <rFont val="Segoe UI"/>
            <family val="2"/>
            <charset val="238"/>
          </rPr>
          <t xml:space="preserve"> takšnega blaga v maloprodaji predstavljati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seštevek vseh dodanih vrednosti posameznih faz </t>
        </r>
        <r>
          <rPr>
            <b/>
            <sz val="9"/>
            <color indexed="81"/>
            <rFont val="Segoe UI"/>
            <family val="2"/>
            <charset val="238"/>
          </rPr>
          <t>tega cikla.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Pri DDV vsak udeleženec v verigi obračuna DDV na seštevek dodanih vrednosti do te faze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Od DDV na seštevek dodanih vrednosti do te faze odšteje DDV, ki je vsebovan v vseh prejšnjih proizvodnih fazah.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5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Cena brez DDV1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5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22%*Dodana vrednost 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" authorId="0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>davki pri dobavah1-davki pri nabavah1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6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 xml:space="preserve">CENA BREZ DDV 2 - CENA BREZ DDV1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6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6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davki pri dobavah2-davki pri nabavah2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7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>CENA BREZ DDV3 - CENA BREZ DDV2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7" authorId="0" shapeId="0" xr:uid="{00000000-0006-0000-0000-00000B000000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2+Dodana vrednost 3)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Segoe UI"/>
            <family val="2"/>
            <charset val="238"/>
          </rPr>
          <t>davki pri dobavah3-davki pri nabavah3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8" authorId="0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Skupaj dodana vrednost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8" authorId="0" shapeId="0" xr:uid="{00000000-0006-0000-0000-00000E000000}">
      <text>
        <r>
          <rPr>
            <b/>
            <sz val="9"/>
            <color indexed="81"/>
            <rFont val="Segoe UI"/>
            <family val="2"/>
            <charset val="238"/>
          </rPr>
          <t>Plačani davek državi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  <author>Janez Černilec</author>
  </authors>
  <commentList>
    <comment ref="I1" authorId="0" shapeId="0" xr:uid="{90AD0166-48E8-4AD8-8E56-B3429687BA9B}">
      <text>
        <r>
          <rPr>
            <b/>
            <sz val="9"/>
            <color indexed="81"/>
            <rFont val="Segoe UI"/>
            <family val="2"/>
            <charset val="238"/>
          </rPr>
          <t xml:space="preserve">DDV temelji na izhodišču, da se v vsaki fazi obdavči le </t>
        </r>
        <r>
          <rPr>
            <b/>
            <u/>
            <sz val="9"/>
            <color indexed="81"/>
            <rFont val="Segoe UI"/>
            <family val="2"/>
            <charset val="238"/>
          </rPr>
          <t>vrednost, ki je bila dodana blagu ali storitvi</t>
        </r>
        <r>
          <rPr>
            <b/>
            <sz val="9"/>
            <color indexed="81"/>
            <rFont val="Segoe UI"/>
            <family val="2"/>
            <charset val="238"/>
          </rPr>
          <t xml:space="preserve"> v tej fazi prometa. Če torej vsak udeleženec v proizvodno-distribucijski verigi doda blagu neko vrednost, ki predstavlja davčno osnovo v tej fazi prometa, bi morala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 končna cena</t>
        </r>
        <r>
          <rPr>
            <b/>
            <sz val="9"/>
            <color indexed="81"/>
            <rFont val="Segoe UI"/>
            <family val="2"/>
            <charset val="238"/>
          </rPr>
          <t xml:space="preserve"> takšnega blaga v maloprodaji predstavljati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seštevek vseh dodanih vrednosti posameznih faz </t>
        </r>
        <r>
          <rPr>
            <b/>
            <sz val="9"/>
            <color indexed="81"/>
            <rFont val="Segoe UI"/>
            <family val="2"/>
            <charset val="238"/>
          </rPr>
          <t>tega cikla.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9B29BAB1-77E8-40BB-9A28-92E0DCB1A544}">
      <text>
        <r>
          <rPr>
            <b/>
            <sz val="9"/>
            <color indexed="81"/>
            <rFont val="Segoe UI"/>
            <family val="2"/>
            <charset val="238"/>
          </rPr>
          <t>Pri DDV vsak udeleženec v verigi obračuna DDV na seštevek dodanih vrednosti do te faze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" authorId="0" shapeId="0" xr:uid="{78368F7C-B4FC-435A-A9A4-1118595CAE27}">
      <text>
        <r>
          <rPr>
            <b/>
            <sz val="9"/>
            <color indexed="81"/>
            <rFont val="Segoe UI"/>
            <family val="2"/>
            <charset val="238"/>
          </rPr>
          <t>Od DDV na seštevek dodanih vrednosti do te faze odšteje DDV, ki je vsebovan v vseh prejšnjih proizvodnih fazah.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5" authorId="0" shapeId="0" xr:uid="{DAC574AF-AA31-458A-8A94-1223DEA8F3E6}">
      <text>
        <r>
          <rPr>
            <b/>
            <sz val="9"/>
            <color indexed="81"/>
            <rFont val="Segoe UI"/>
            <family val="2"/>
            <charset val="238"/>
          </rPr>
          <t>Cena brez DDV1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5" authorId="0" shapeId="0" xr:uid="{07F4B0D2-C13D-454C-9C49-DA66CFE90DEB}">
      <text>
        <r>
          <rPr>
            <b/>
            <sz val="9"/>
            <color indexed="81"/>
            <rFont val="Segoe UI"/>
            <family val="2"/>
            <charset val="238"/>
          </rPr>
          <t>22%*Dodana vrednost 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" authorId="0" shapeId="0" xr:uid="{B9634463-10F3-4156-9B01-1C828BBC21FE}">
      <text>
        <r>
          <rPr>
            <b/>
            <sz val="9"/>
            <color indexed="81"/>
            <rFont val="Segoe UI"/>
            <family val="2"/>
            <charset val="238"/>
          </rPr>
          <t>davki pri dobavah1-davki pri nabavah1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6" authorId="0" shapeId="0" xr:uid="{B088D5DD-C41C-4336-B83B-3E9E61D3667B}">
      <text>
        <r>
          <rPr>
            <b/>
            <sz val="9"/>
            <color indexed="81"/>
            <rFont val="Segoe UI"/>
            <family val="2"/>
            <charset val="238"/>
          </rPr>
          <t xml:space="preserve">CENA BREZ DDV 2 - CENA BREZ DDV1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6" authorId="0" shapeId="0" xr:uid="{BEB2E160-CABC-41B3-B23A-326C736D310A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6" authorId="0" shapeId="0" xr:uid="{A6C01C78-9CBA-45D8-894F-CA64CC8ED4D7}">
      <text>
        <r>
          <rPr>
            <b/>
            <sz val="9"/>
            <color indexed="81"/>
            <rFont val="Segoe UI"/>
            <family val="2"/>
            <charset val="238"/>
          </rPr>
          <t>davki pri dobavah2-davki pri nabavah2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7" authorId="0" shapeId="0" xr:uid="{2136C9AE-98E2-43F9-858E-6CACA92684F9}">
      <text>
        <r>
          <rPr>
            <b/>
            <sz val="9"/>
            <color indexed="81"/>
            <rFont val="Segoe UI"/>
            <family val="2"/>
            <charset val="238"/>
          </rPr>
          <t>CENA BREZ DDV3 - CENA BREZ DDV2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7" authorId="0" shapeId="0" xr:uid="{3C976A40-15F4-496A-AB77-37F8CD1F9E36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2+Dodana vrednost 3)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7" authorId="0" shapeId="0" xr:uid="{02B61FF1-178A-405F-8B75-1068634EE912}">
      <text>
        <r>
          <rPr>
            <b/>
            <sz val="9"/>
            <color indexed="81"/>
            <rFont val="Segoe UI"/>
            <family val="2"/>
            <charset val="238"/>
          </rPr>
          <t>davki pri dobavah3-davki pri nabavah3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8" authorId="0" shapeId="0" xr:uid="{405DE5DD-DBEC-4CEB-81ED-85B9EDE41F1E}">
      <text>
        <r>
          <rPr>
            <b/>
            <sz val="9"/>
            <color indexed="81"/>
            <rFont val="Segoe UI"/>
            <family val="2"/>
            <charset val="238"/>
          </rPr>
          <t>Skupaj dodana vrednost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8" authorId="0" shapeId="0" xr:uid="{5AAB361F-1660-42F5-8AE2-5C286C917305}">
      <text>
        <r>
          <rPr>
            <b/>
            <sz val="9"/>
            <color indexed="81"/>
            <rFont val="Segoe UI"/>
            <family val="2"/>
            <charset val="238"/>
          </rPr>
          <t>Plačani davek državi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8" authorId="1" shapeId="0" xr:uid="{1E4BB078-0369-42B0-BDA2-9FDBFE1DC81D}">
      <text>
        <r>
          <rPr>
            <b/>
            <sz val="9"/>
            <color indexed="81"/>
            <rFont val="Segoe UI"/>
            <family val="2"/>
            <charset val="238"/>
          </rPr>
          <t>Znesek DDV je za dobavitelja izhoden DDV, za kupca pa vhoden DDV</t>
        </r>
      </text>
    </comment>
    <comment ref="I38" authorId="1" shapeId="0" xr:uid="{56E17E04-1186-4882-AE81-81B95D51BDE3}">
      <text>
        <r>
          <rPr>
            <b/>
            <sz val="9"/>
            <color indexed="81"/>
            <rFont val="Segoe UI"/>
            <family val="2"/>
            <charset val="238"/>
          </rPr>
          <t>=Znesek DDV-Vhodni DDV -&gt; F-H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I1" authorId="0" shapeId="0" xr:uid="{194418DD-7A3A-4068-9460-C5FA85B61807}">
      <text>
        <r>
          <rPr>
            <b/>
            <sz val="9"/>
            <color indexed="81"/>
            <rFont val="Segoe UI"/>
            <family val="2"/>
            <charset val="238"/>
          </rPr>
          <t xml:space="preserve">DDV temelji na izhodišču, da se v vsaki fazi obdavči le </t>
        </r>
        <r>
          <rPr>
            <b/>
            <u/>
            <sz val="9"/>
            <color indexed="81"/>
            <rFont val="Segoe UI"/>
            <family val="2"/>
            <charset val="238"/>
          </rPr>
          <t>vrednost, ki je bila dodana blagu ali storitvi</t>
        </r>
        <r>
          <rPr>
            <b/>
            <sz val="9"/>
            <color indexed="81"/>
            <rFont val="Segoe UI"/>
            <family val="2"/>
            <charset val="238"/>
          </rPr>
          <t xml:space="preserve"> v tej fazi prometa. Če torej vsak udeleženec v proizvodno-distribucijski verigi doda blagu neko vrednost, ki predstavlja davčno osnovo v tej fazi prometa, bi morala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 končna cena</t>
        </r>
        <r>
          <rPr>
            <b/>
            <sz val="9"/>
            <color indexed="81"/>
            <rFont val="Segoe UI"/>
            <family val="2"/>
            <charset val="238"/>
          </rPr>
          <t xml:space="preserve"> takšnega blaga v maloprodaji predstavljati </t>
        </r>
        <r>
          <rPr>
            <b/>
            <u/>
            <sz val="9"/>
            <color indexed="81"/>
            <rFont val="Segoe UI"/>
            <family val="2"/>
            <charset val="238"/>
          </rPr>
          <t xml:space="preserve">seštevek vseh dodanih vrednosti posameznih faz </t>
        </r>
        <r>
          <rPr>
            <b/>
            <sz val="9"/>
            <color indexed="81"/>
            <rFont val="Segoe UI"/>
            <family val="2"/>
            <charset val="238"/>
          </rPr>
          <t>tega cikla.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E4137A43-E5B4-4080-98BA-19C0D3A546E1}">
      <text>
        <r>
          <rPr>
            <b/>
            <sz val="9"/>
            <color indexed="81"/>
            <rFont val="Segoe UI"/>
            <family val="2"/>
            <charset val="238"/>
          </rPr>
          <t>Pri DDV vsak udeleženec v verigi obračuna DDV na seštevek dodanih vrednosti do te faze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" authorId="0" shapeId="0" xr:uid="{0F819F98-CC66-4DDD-9158-99624DABAE03}">
      <text>
        <r>
          <rPr>
            <b/>
            <sz val="9"/>
            <color indexed="81"/>
            <rFont val="Segoe UI"/>
            <family val="2"/>
            <charset val="238"/>
          </rPr>
          <t>Od DDV na seštevek dodanih vrednosti do te faze odšteje DDV, ki je vsebovan v vseh prejšnjih proizvodnih fazah.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5" authorId="0" shapeId="0" xr:uid="{1D73FA2F-F46B-45E9-A917-A11FA2D46C07}">
      <text>
        <r>
          <rPr>
            <b/>
            <sz val="9"/>
            <color indexed="81"/>
            <rFont val="Segoe UI"/>
            <family val="2"/>
            <charset val="238"/>
          </rPr>
          <t>Cena brez DDV1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5" authorId="0" shapeId="0" xr:uid="{5D22640C-320D-490A-A93E-B31E5402E4C8}">
      <text>
        <r>
          <rPr>
            <b/>
            <sz val="9"/>
            <color indexed="81"/>
            <rFont val="Segoe UI"/>
            <family val="2"/>
            <charset val="238"/>
          </rPr>
          <t>22%*Dodana vrednost 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" authorId="0" shapeId="0" xr:uid="{05433538-25B0-4B8F-9FBF-F1F7A4A81A1E}">
      <text>
        <r>
          <rPr>
            <b/>
            <sz val="9"/>
            <color indexed="81"/>
            <rFont val="Segoe UI"/>
            <family val="2"/>
            <charset val="238"/>
          </rPr>
          <t>davki pri dobavah1-davki pri nabavah1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6" authorId="0" shapeId="0" xr:uid="{DB1603F4-27E0-4ABA-B4CD-A95E8FFD2651}">
      <text>
        <r>
          <rPr>
            <b/>
            <sz val="9"/>
            <color indexed="81"/>
            <rFont val="Segoe UI"/>
            <family val="2"/>
            <charset val="238"/>
          </rPr>
          <t xml:space="preserve">CENA BREZ DDV 2 - CENA BREZ DDV1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6" authorId="0" shapeId="0" xr:uid="{C58847D7-AEB9-45A5-99C6-A79917615D4C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6" authorId="0" shapeId="0" xr:uid="{E0EDE7B5-3372-4B48-B807-E619CBEBF261}">
      <text>
        <r>
          <rPr>
            <b/>
            <sz val="9"/>
            <color indexed="81"/>
            <rFont val="Segoe UI"/>
            <family val="2"/>
            <charset val="238"/>
          </rPr>
          <t>davki pri dobavah2-davki pri nabavah2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7" authorId="0" shapeId="0" xr:uid="{96F56F28-16C4-4393-9420-8C2747BA3AAF}">
      <text>
        <r>
          <rPr>
            <b/>
            <sz val="9"/>
            <color indexed="81"/>
            <rFont val="Segoe UI"/>
            <family val="2"/>
            <charset val="238"/>
          </rPr>
          <t>CENA BREZ DDV3 - CENA BREZ DDV2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7" authorId="0" shapeId="0" xr:uid="{DE571FC8-999B-42E3-83C5-03D4AB9A210B}">
      <text>
        <r>
          <rPr>
            <b/>
            <sz val="9"/>
            <color indexed="81"/>
            <rFont val="Segoe UI"/>
            <family val="2"/>
            <charset val="238"/>
          </rPr>
          <t>22%*(Dodana vrednost 1+Dodana vrednost 2+Dodana vrednost 3)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7" authorId="0" shapeId="0" xr:uid="{8007A1CA-CDE3-4349-A119-3150B278F6E0}">
      <text>
        <r>
          <rPr>
            <b/>
            <sz val="9"/>
            <color indexed="81"/>
            <rFont val="Segoe UI"/>
            <family val="2"/>
            <charset val="238"/>
          </rPr>
          <t>davki pri dobavah3-davki pri nabavah3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8" authorId="0" shapeId="0" xr:uid="{6FE88C29-F64A-46E3-958D-7899F8AEFF5D}">
      <text>
        <r>
          <rPr>
            <b/>
            <sz val="9"/>
            <color indexed="81"/>
            <rFont val="Segoe UI"/>
            <family val="2"/>
            <charset val="238"/>
          </rPr>
          <t>Skupaj dodana vrednost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8" authorId="0" shapeId="0" xr:uid="{EE096F87-B542-4F1B-B648-A642DB083F77}">
      <text>
        <r>
          <rPr>
            <b/>
            <sz val="9"/>
            <color indexed="81"/>
            <rFont val="Segoe UI"/>
            <family val="2"/>
            <charset val="238"/>
          </rPr>
          <t>Plačani davek državi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I3" authorId="0" shapeId="0" xr:uid="{016A83A2-32EC-4DCF-BCF7-DC76F83F44EA}">
      <text>
        <r>
          <rPr>
            <b/>
            <sz val="9"/>
            <color indexed="81"/>
            <rFont val="Segoe UI"/>
            <family val="2"/>
            <charset val="238"/>
          </rPr>
          <t>=Znesek DDV-Vhodni DDV -&gt; F-H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14" authorId="0" shapeId="0" xr:uid="{BEFD504D-F261-4450-AC69-8CAEC5341843}">
      <text>
        <r>
          <rPr>
            <b/>
            <sz val="9"/>
            <color indexed="81"/>
            <rFont val="Segoe UI"/>
            <family val="2"/>
            <charset val="238"/>
          </rPr>
          <t>=Znesek DDV-Vhodni DDV -&gt; F-H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<sst xmlns="http://schemas.openxmlformats.org/spreadsheetml/2006/main" count="369" uniqueCount="75">
  <si>
    <t>Zap. št.</t>
  </si>
  <si>
    <t>Cena z DDV</t>
  </si>
  <si>
    <t>Cena brez DDV</t>
  </si>
  <si>
    <t>DDV</t>
  </si>
  <si>
    <t>Preračun ddv iz bruta v neto</t>
  </si>
  <si>
    <t>Vrsta dejavnosti</t>
  </si>
  <si>
    <t>Davčna stopnja</t>
  </si>
  <si>
    <t>3/4</t>
  </si>
  <si>
    <t>3*5</t>
  </si>
  <si>
    <t>4+6</t>
  </si>
  <si>
    <t>Žaga (proda 1 m3 smrekovih desk)</t>
  </si>
  <si>
    <t>Mizar (proda 1 omaro)</t>
  </si>
  <si>
    <t>Gozdarsko podjetje (proda 1 m3 smrekove hlodovine)</t>
  </si>
  <si>
    <t>Obračunani DDV</t>
  </si>
  <si>
    <t>Vhodni DDV</t>
  </si>
  <si>
    <t xml:space="preserve">Neto DDV, ki se </t>
  </si>
  <si>
    <t>plača državi</t>
  </si>
  <si>
    <t>Dobava</t>
  </si>
  <si>
    <t>(dodana vrednost)</t>
  </si>
  <si>
    <t>xxxxxxxxxxxxxxxxxxxxxxxxxxxxx</t>
  </si>
  <si>
    <t>xxxxxxxxxxxxxxxx</t>
  </si>
  <si>
    <t>xxxxxxxxxxxxxxxxxxxxxxxxxxxxxxx</t>
  </si>
  <si>
    <t>3/1,095</t>
  </si>
  <si>
    <t>3/1,22</t>
  </si>
  <si>
    <t>Električna energija (hidroelektrarna), DDV 22%</t>
  </si>
  <si>
    <t>Elekrična energija (Elektro Gorenjske) DDV 22%</t>
  </si>
  <si>
    <t>Striženje las pri frizerju 9,5%</t>
  </si>
  <si>
    <t>(dobava)</t>
  </si>
  <si>
    <t>(nabava)</t>
  </si>
  <si>
    <t>Cena brez DDVn-Cena brez DDVn-1</t>
  </si>
  <si>
    <t>(DDV dobava-DDV nabava)</t>
  </si>
  <si>
    <t>Kolikšno dobavo ima Gozdar, d.o.o. v evrih (smrekova hlodovina)?</t>
  </si>
  <si>
    <t>Kolikšno nabavo ima Žaga, d.o.o. v evrih (smrekova hlodovina)?</t>
  </si>
  <si>
    <t>Znesek z DDV</t>
  </si>
  <si>
    <t>Znesek brez DDV</t>
  </si>
  <si>
    <t>XXXXXXXXXXXXXX</t>
  </si>
  <si>
    <t>XXXXXXXXXX</t>
  </si>
  <si>
    <t>Znesek DDV</t>
  </si>
  <si>
    <t>XXXXXXXXXXXXX</t>
  </si>
  <si>
    <t>Kolikšno nabavo ima Gozdar, d.o.o. v evrih (smrekova hlodovina)?</t>
  </si>
  <si>
    <t>Izhodni DDV</t>
  </si>
  <si>
    <t>XXXXXXXXXXXX</t>
  </si>
  <si>
    <t>XXXXXX</t>
  </si>
  <si>
    <t>Kolikšno dobavo ima Žaga, d.o.o. v evrih (smrekove deske)?</t>
  </si>
  <si>
    <t>Kolikšno nabavo ima Mizar, d.o.o. v evrih (smrekove deske)?</t>
  </si>
  <si>
    <t>Kolikšno dobavo ima Mizar, d.o.o. v evrih (omara)?</t>
  </si>
  <si>
    <t>XXXXXXXXXXXXXXXXX</t>
  </si>
  <si>
    <t>Izdani račun</t>
  </si>
  <si>
    <t>Prejeti račun</t>
  </si>
  <si>
    <t>Postavke pri obračunu DDV</t>
  </si>
  <si>
    <t>Preračunana davčna stopnja</t>
  </si>
  <si>
    <t>DDV, ki se plača državi</t>
  </si>
  <si>
    <t>XXXXXXXXXXXXXXXXXXXXXXXXXXXXXX</t>
  </si>
  <si>
    <t>Skupaj</t>
  </si>
  <si>
    <t>XXXXXXXXXXXXXXXXXXXXXXXXXXXXXXXXXXXXXXXXXXXXXXXXXXX</t>
  </si>
  <si>
    <t>ZNESEK 22 % DDV</t>
  </si>
  <si>
    <t>PLAČILO DOBAVITELJU</t>
  </si>
  <si>
    <t>DODATNA VREDNOST</t>
  </si>
  <si>
    <t>ZNESE Z 22 % DDV</t>
  </si>
  <si>
    <t>VREDNOST BREZ DDV</t>
  </si>
  <si>
    <t>Kolikšno nabavo ima Trgovina, d.o.o. v evrih (smrekova hlodovina)?</t>
  </si>
  <si>
    <t>Kolikšno dobavo ima Trgovina, d.o.o. v evrih (smrekove deske)?</t>
  </si>
  <si>
    <t>Kolikšno nabavo imajo Sokovi, d.o.o. v evrih (smrekove deske)?</t>
  </si>
  <si>
    <t>Kolikšno dobavo imajo Sokovi, d.o.o. v evrih (omara)?</t>
  </si>
  <si>
    <t>Gozdar d.o.o. proda 10 kg borovnic</t>
  </si>
  <si>
    <t>Trgovina d.o.o. kupi 10 kg borovnic</t>
  </si>
  <si>
    <t>Sokovi d.o.o. proda 5 l borovničevega soka</t>
  </si>
  <si>
    <t>Kolikšno dobavo ima Zidar, d.o.o. v evrih?</t>
  </si>
  <si>
    <t>Kolikšno nabavo ima Mirko Vesel, d.o.o.?</t>
  </si>
  <si>
    <t>XXXXXXXXX</t>
  </si>
  <si>
    <t>XXXXXXXXXXX</t>
  </si>
  <si>
    <t>XXXXXXXXXXXXXXXXXXXXXXXXXXX</t>
  </si>
  <si>
    <t>XXXXXXXXXXXXXXXX</t>
  </si>
  <si>
    <r>
      <rPr>
        <b/>
        <sz val="11"/>
        <color rgb="FFFF0000"/>
        <rFont val="Calibri"/>
        <family val="2"/>
        <charset val="238"/>
        <scheme val="minor"/>
      </rPr>
      <t>KAKO JE BILO V DEJAVNOSTI F (STORITVE NA NEPREMIČNINAH)</t>
    </r>
    <r>
      <rPr>
        <sz val="11"/>
        <color theme="1"/>
        <rFont val="Calibri"/>
        <family val="2"/>
        <charset val="238"/>
        <scheme val="minor"/>
      </rPr>
      <t>, KO NI BILO OBRNJENE DAVČNE OBVEZNOSTI (76 A ČLEN ZDDV-1) GLEDE PLAČILA DDV, KI SE PLAČA DRŽAVI</t>
    </r>
  </si>
  <si>
    <r>
      <rPr>
        <b/>
        <sz val="11"/>
        <color rgb="FFFF0000"/>
        <rFont val="Calibri"/>
        <family val="2"/>
        <charset val="238"/>
        <scheme val="minor"/>
      </rPr>
      <t>KAKO JE  V DEJAVNOSTI F (STORITVE NA NEPREMIČNINAH)</t>
    </r>
    <r>
      <rPr>
        <sz val="11"/>
        <color theme="1"/>
        <rFont val="Calibri"/>
        <family val="2"/>
        <charset val="238"/>
        <scheme val="minor"/>
      </rPr>
      <t>, KO JE OBRNJENA DAVČNA OBVEZNOST (76 A ČLEN ZDDV-1) GLEDE PLAČILA DDV, KI SE PLAČA DRŽAVI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</si>
</sst>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%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u/>
      <sz val="9"/>
      <color indexed="81"/>
      <name val="Segoe UI"/>
      <family val="2"/>
      <charset val="238"/>
    </font>
    <font>
      <sz val="11"/>
      <color indexed="81"/>
      <name val="Segoe UI"/>
      <family val="2"/>
      <charset val="238"/>
    </font>
    <font>
      <b/>
      <sz val="11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</borders>
  <cellStyleXfs count="1">
    <xf numFmtId="0" fontId="0" fillId="0" borderId="0"/>
  </cellStyleXfs>
  <cellXfs count="127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1" xfId="0" applyFill="1" applyBorder="1" applyAlignment="1">
      <alignment horizontal="center"/>
    </xf>
    <xf numFmtId="16" fontId="0" fillId="2" borderId="1" xfId="0" quotePrefix="1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quotePrefix="1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/>
    <xf numFmtId="2" fontId="0" fillId="5" borderId="3" xfId="0" applyNumberFormat="1" applyFill="1" applyBorder="1" applyAlignment="1">
      <alignment horizontal="center"/>
    </xf>
    <xf numFmtId="0" fontId="0" fillId="5" borderId="4" xfId="0" applyFill="1" applyBorder="1"/>
    <xf numFmtId="2" fontId="0" fillId="5" borderId="7" xfId="0" applyNumberFormat="1" applyFill="1" applyBorder="1" applyAlignment="1">
      <alignment horizontal="center"/>
    </xf>
    <xf numFmtId="0" fontId="0" fillId="6" borderId="1" xfId="0" applyFill="1" applyBorder="1" applyAlignment="1" applyProtection="1">
      <alignment horizontal="center"/>
    </xf>
    <xf numFmtId="9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" fontId="0" fillId="3" borderId="9" xfId="0" quotePrefix="1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2" fontId="0" fillId="5" borderId="1" xfId="0" applyNumberFormat="1" applyFill="1" applyBorder="1"/>
    <xf numFmtId="2" fontId="0" fillId="6" borderId="4" xfId="0" applyNumberFormat="1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center"/>
    </xf>
    <xf numFmtId="2" fontId="0" fillId="5" borderId="5" xfId="0" applyNumberFormat="1" applyFill="1" applyBorder="1"/>
    <xf numFmtId="2" fontId="0" fillId="5" borderId="6" xfId="0" applyNumberFormat="1" applyFill="1" applyBorder="1" applyAlignment="1">
      <alignment horizontal="center"/>
    </xf>
    <xf numFmtId="2" fontId="0" fillId="5" borderId="4" xfId="0" applyNumberFormat="1" applyFill="1" applyBorder="1"/>
    <xf numFmtId="2" fontId="0" fillId="0" borderId="5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5" borderId="5" xfId="0" applyFill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0" fontId="0" fillId="6" borderId="16" xfId="0" applyFill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6" borderId="16" xfId="0" applyNumberFormat="1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" xfId="0" applyBorder="1"/>
    <xf numFmtId="2" fontId="8" fillId="7" borderId="1" xfId="0" applyNumberFormat="1" applyFont="1" applyFill="1" applyBorder="1"/>
    <xf numFmtId="0" fontId="8" fillId="7" borderId="1" xfId="0" applyFont="1" applyFill="1" applyBorder="1"/>
    <xf numFmtId="0" fontId="6" fillId="8" borderId="1" xfId="0" applyFont="1" applyFill="1" applyBorder="1"/>
    <xf numFmtId="0" fontId="9" fillId="3" borderId="1" xfId="0" applyFont="1" applyFill="1" applyBorder="1"/>
    <xf numFmtId="166" fontId="7" fillId="3" borderId="1" xfId="0" applyNumberFormat="1" applyFont="1" applyFill="1" applyBorder="1"/>
    <xf numFmtId="0" fontId="0" fillId="3" borderId="1" xfId="0" applyFill="1" applyBorder="1"/>
    <xf numFmtId="166" fontId="8" fillId="3" borderId="1" xfId="0" applyNumberFormat="1" applyFont="1" applyFill="1" applyBorder="1"/>
    <xf numFmtId="0" fontId="8" fillId="3" borderId="1" xfId="0" applyFont="1" applyFill="1" applyBorder="1"/>
    <xf numFmtId="166" fontId="9" fillId="3" borderId="1" xfId="0" applyNumberFormat="1" applyFont="1" applyFill="1" applyBorder="1"/>
    <xf numFmtId="0" fontId="9" fillId="9" borderId="1" xfId="0" applyFont="1" applyFill="1" applyBorder="1"/>
    <xf numFmtId="166" fontId="9" fillId="9" borderId="1" xfId="0" applyNumberFormat="1" applyFont="1" applyFill="1" applyBorder="1"/>
    <xf numFmtId="0" fontId="0" fillId="9" borderId="1" xfId="0" applyFill="1" applyBorder="1"/>
    <xf numFmtId="0" fontId="8" fillId="7" borderId="3" xfId="0" applyFont="1" applyFill="1" applyBorder="1"/>
    <xf numFmtId="0" fontId="0" fillId="0" borderId="4" xfId="0" applyFill="1" applyBorder="1"/>
    <xf numFmtId="0" fontId="9" fillId="6" borderId="1" xfId="0" applyFont="1" applyFill="1" applyBorder="1"/>
    <xf numFmtId="0" fontId="6" fillId="10" borderId="1" xfId="0" applyFont="1" applyFill="1" applyBorder="1"/>
    <xf numFmtId="166" fontId="6" fillId="10" borderId="1" xfId="0" applyNumberFormat="1" applyFont="1" applyFill="1" applyBorder="1"/>
    <xf numFmtId="0" fontId="7" fillId="6" borderId="1" xfId="0" applyFont="1" applyFill="1" applyBorder="1"/>
    <xf numFmtId="0" fontId="11" fillId="6" borderId="1" xfId="0" applyFont="1" applyFill="1" applyBorder="1"/>
    <xf numFmtId="0" fontId="12" fillId="6" borderId="1" xfId="0" applyFont="1" applyFill="1" applyBorder="1"/>
    <xf numFmtId="0" fontId="11" fillId="3" borderId="1" xfId="0" applyFont="1" applyFill="1" applyBorder="1"/>
    <xf numFmtId="166" fontId="11" fillId="3" borderId="1" xfId="0" applyNumberFormat="1" applyFont="1" applyFill="1" applyBorder="1"/>
    <xf numFmtId="0" fontId="12" fillId="3" borderId="1" xfId="0" applyFont="1" applyFill="1" applyBorder="1"/>
    <xf numFmtId="0" fontId="11" fillId="9" borderId="1" xfId="0" applyFont="1" applyFill="1" applyBorder="1"/>
    <xf numFmtId="166" fontId="11" fillId="9" borderId="1" xfId="0" applyNumberFormat="1" applyFont="1" applyFill="1" applyBorder="1"/>
    <xf numFmtId="2" fontId="6" fillId="10" borderId="1" xfId="0" applyNumberFormat="1" applyFont="1" applyFill="1" applyBorder="1"/>
    <xf numFmtId="2" fontId="11" fillId="9" borderId="1" xfId="0" applyNumberFormat="1" applyFont="1" applyFill="1" applyBorder="1"/>
    <xf numFmtId="2" fontId="9" fillId="6" borderId="1" xfId="0" applyNumberFormat="1" applyFont="1" applyFill="1" applyBorder="1"/>
    <xf numFmtId="2" fontId="12" fillId="6" borderId="1" xfId="0" applyNumberFormat="1" applyFont="1" applyFill="1" applyBorder="1"/>
    <xf numFmtId="2" fontId="0" fillId="0" borderId="1" xfId="0" applyNumberFormat="1" applyBorder="1"/>
    <xf numFmtId="0" fontId="9" fillId="11" borderId="1" xfId="0" applyFont="1" applyFill="1" applyBorder="1"/>
    <xf numFmtId="166" fontId="11" fillId="11" borderId="1" xfId="0" applyNumberFormat="1" applyFont="1" applyFill="1" applyBorder="1"/>
    <xf numFmtId="0" fontId="7" fillId="11" borderId="1" xfId="0" applyFont="1" applyFill="1" applyBorder="1"/>
    <xf numFmtId="166" fontId="9" fillId="11" borderId="1" xfId="0" applyNumberFormat="1" applyFont="1" applyFill="1" applyBorder="1"/>
    <xf numFmtId="0" fontId="11" fillId="11" borderId="1" xfId="0" applyFont="1" applyFill="1" applyBorder="1"/>
    <xf numFmtId="0" fontId="12" fillId="11" borderId="1" xfId="0" applyFont="1" applyFill="1" applyBorder="1"/>
    <xf numFmtId="0" fontId="9" fillId="0" borderId="1" xfId="0" applyFont="1" applyBorder="1"/>
    <xf numFmtId="0" fontId="9" fillId="7" borderId="1" xfId="0" applyFont="1" applyFill="1" applyBorder="1"/>
    <xf numFmtId="166" fontId="7" fillId="3" borderId="1" xfId="0" applyNumberFormat="1" applyFont="1" applyFill="1" applyBorder="1" applyProtection="1">
      <protection locked="0"/>
    </xf>
    <xf numFmtId="166" fontId="11" fillId="3" borderId="1" xfId="0" applyNumberFormat="1" applyFont="1" applyFill="1" applyBorder="1" applyProtection="1">
      <protection locked="0"/>
    </xf>
    <xf numFmtId="166" fontId="9" fillId="9" borderId="1" xfId="0" applyNumberFormat="1" applyFont="1" applyFill="1" applyBorder="1" applyProtection="1">
      <protection locked="0"/>
    </xf>
    <xf numFmtId="166" fontId="11" fillId="9" borderId="1" xfId="0" applyNumberFormat="1" applyFont="1" applyFill="1" applyBorder="1" applyProtection="1">
      <protection locked="0"/>
    </xf>
    <xf numFmtId="166" fontId="9" fillId="11" borderId="1" xfId="0" applyNumberFormat="1" applyFont="1" applyFill="1" applyBorder="1" applyProtection="1">
      <protection locked="0"/>
    </xf>
    <xf numFmtId="166" fontId="12" fillId="11" borderId="1" xfId="0" applyNumberFormat="1" applyFont="1" applyFill="1" applyBorder="1" applyProtection="1">
      <protection locked="0"/>
    </xf>
    <xf numFmtId="166" fontId="11" fillId="11" borderId="1" xfId="0" applyNumberFormat="1" applyFont="1" applyFill="1" applyBorder="1" applyProtection="1">
      <protection locked="0"/>
    </xf>
    <xf numFmtId="166" fontId="8" fillId="3" borderId="1" xfId="0" applyNumberFormat="1" applyFont="1" applyFill="1" applyBorder="1" applyProtection="1">
      <protection locked="0"/>
    </xf>
    <xf numFmtId="165" fontId="0" fillId="3" borderId="1" xfId="0" applyNumberFormat="1" applyFill="1" applyBorder="1" applyAlignment="1">
      <alignment horizontal="center"/>
    </xf>
    <xf numFmtId="10" fontId="6" fillId="8" borderId="1" xfId="0" applyNumberFormat="1" applyFont="1" applyFill="1" applyBorder="1"/>
    <xf numFmtId="166" fontId="9" fillId="3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9" fillId="2" borderId="1" xfId="0" applyFont="1" applyFill="1" applyBorder="1"/>
    <xf numFmtId="0" fontId="0" fillId="0" borderId="4" xfId="0" applyBorder="1"/>
    <xf numFmtId="166" fontId="0" fillId="9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8" fillId="7" borderId="1" xfId="0" applyFont="1" applyFill="1" applyBorder="1" applyAlignment="1"/>
    <xf numFmtId="0" fontId="6" fillId="10" borderId="1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7" borderId="1" xfId="0" applyFont="1" applyFill="1" applyBorder="1"/>
    <xf numFmtId="0" fontId="0" fillId="0" borderId="5" xfId="0" applyBorder="1"/>
    <xf numFmtId="0" fontId="0" fillId="0" borderId="6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19</xdr:row>
      <xdr:rowOff>116978</xdr:rowOff>
    </xdr:from>
    <xdr:to>
      <xdr:col>12</xdr:col>
      <xdr:colOff>117675</xdr:colOff>
      <xdr:row>28</xdr:row>
      <xdr:rowOff>47625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1176" y="3622178"/>
          <a:ext cx="4175324" cy="1559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15</xdr:row>
      <xdr:rowOff>185738</xdr:rowOff>
    </xdr:from>
    <xdr:to>
      <xdr:col>7</xdr:col>
      <xdr:colOff>1044001</xdr:colOff>
      <xdr:row>41</xdr:row>
      <xdr:rowOff>114379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/>
      </xdr:blipFill>
      <xdr:spPr bwMode="auto">
        <a:xfrm>
          <a:off x="807245" y="3102769"/>
          <a:ext cx="11047631" cy="4881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16</xdr:row>
      <xdr:rowOff>38100</xdr:rowOff>
    </xdr:from>
    <xdr:to>
      <xdr:col>11</xdr:col>
      <xdr:colOff>1359694</xdr:colOff>
      <xdr:row>32</xdr:row>
      <xdr:rowOff>41740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2981325"/>
          <a:ext cx="7658100" cy="289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2035975</xdr:colOff>
      <xdr:row>25</xdr:row>
      <xdr:rowOff>107158</xdr:rowOff>
    </xdr:from>
    <xdr:to>
      <xdr:col>1</xdr:col>
      <xdr:colOff>2786069</xdr:colOff>
      <xdr:row>26</xdr:row>
      <xdr:rowOff>142876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AAFCE4C7-E52C-4D96-A8D8-642B4E28B0A6}"/>
            </a:ext>
          </a:extLst>
        </xdr:cNvPr>
        <xdr:cNvSpPr txBox="1"/>
      </xdr:nvSpPr>
      <xdr:spPr>
        <a:xfrm>
          <a:off x="2643194" y="4929189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4</xdr:col>
      <xdr:colOff>142876</xdr:colOff>
      <xdr:row>32</xdr:row>
      <xdr:rowOff>9520</xdr:rowOff>
    </xdr:from>
    <xdr:to>
      <xdr:col>4</xdr:col>
      <xdr:colOff>369094</xdr:colOff>
      <xdr:row>35</xdr:row>
      <xdr:rowOff>188114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4C546C1E-9332-4341-BA4B-973B2DACA149}"/>
            </a:ext>
          </a:extLst>
        </xdr:cNvPr>
        <xdr:cNvSpPr txBox="1"/>
      </xdr:nvSpPr>
      <xdr:spPr>
        <a:xfrm rot="5400000">
          <a:off x="6155532" y="6426989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4</xdr:col>
      <xdr:colOff>500061</xdr:colOff>
      <xdr:row>26</xdr:row>
      <xdr:rowOff>188119</xdr:rowOff>
    </xdr:from>
    <xdr:to>
      <xdr:col>4</xdr:col>
      <xdr:colOff>726279</xdr:colOff>
      <xdr:row>30</xdr:row>
      <xdr:rowOff>176213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1029E657-744B-4CD6-A38A-54BE5E789EDE}"/>
            </a:ext>
          </a:extLst>
        </xdr:cNvPr>
        <xdr:cNvSpPr txBox="1"/>
      </xdr:nvSpPr>
      <xdr:spPr>
        <a:xfrm rot="5400000">
          <a:off x="6512717" y="5462588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4</xdr:col>
      <xdr:colOff>1545438</xdr:colOff>
      <xdr:row>39</xdr:row>
      <xdr:rowOff>19046</xdr:rowOff>
    </xdr:from>
    <xdr:to>
      <xdr:col>5</xdr:col>
      <xdr:colOff>176220</xdr:colOff>
      <xdr:row>40</xdr:row>
      <xdr:rowOff>54764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468AF9D4-2A93-4867-9E13-76B7B1855F95}"/>
            </a:ext>
          </a:extLst>
        </xdr:cNvPr>
        <xdr:cNvSpPr txBox="1"/>
      </xdr:nvSpPr>
      <xdr:spPr>
        <a:xfrm>
          <a:off x="7820032" y="7508077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5</xdr:col>
      <xdr:colOff>702469</xdr:colOff>
      <xdr:row>37</xdr:row>
      <xdr:rowOff>130969</xdr:rowOff>
    </xdr:from>
    <xdr:to>
      <xdr:col>6</xdr:col>
      <xdr:colOff>369094</xdr:colOff>
      <xdr:row>38</xdr:row>
      <xdr:rowOff>130968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FCBCF8D6-9013-4406-A465-77F97E0E7136}"/>
            </a:ext>
          </a:extLst>
        </xdr:cNvPr>
        <xdr:cNvSpPr txBox="1"/>
      </xdr:nvSpPr>
      <xdr:spPr>
        <a:xfrm>
          <a:off x="9096375" y="7239000"/>
          <a:ext cx="738188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3</xdr:col>
      <xdr:colOff>616737</xdr:colOff>
      <xdr:row>21</xdr:row>
      <xdr:rowOff>185738</xdr:rowOff>
    </xdr:from>
    <xdr:to>
      <xdr:col>4</xdr:col>
      <xdr:colOff>69050</xdr:colOff>
      <xdr:row>23</xdr:row>
      <xdr:rowOff>0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9C4A8E1B-94F2-4F6E-9C91-673612751A92}"/>
            </a:ext>
          </a:extLst>
        </xdr:cNvPr>
        <xdr:cNvSpPr txBox="1"/>
      </xdr:nvSpPr>
      <xdr:spPr>
        <a:xfrm>
          <a:off x="5593550" y="4245769"/>
          <a:ext cx="750094" cy="195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5</xdr:col>
      <xdr:colOff>130969</xdr:colOff>
      <xdr:row>54</xdr:row>
      <xdr:rowOff>190499</xdr:rowOff>
    </xdr:from>
    <xdr:to>
      <xdr:col>7</xdr:col>
      <xdr:colOff>166687</xdr:colOff>
      <xdr:row>57</xdr:row>
      <xdr:rowOff>178594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4852B18B-7596-4BA1-B930-A207C9EE66E6}"/>
            </a:ext>
          </a:extLst>
        </xdr:cNvPr>
        <xdr:cNvSpPr txBox="1"/>
      </xdr:nvSpPr>
      <xdr:spPr>
        <a:xfrm>
          <a:off x="8524875" y="10537030"/>
          <a:ext cx="2452687" cy="559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Kupec</a:t>
          </a:r>
          <a:r>
            <a:rPr lang="sl-SI" sz="1100" baseline="0"/>
            <a:t> Tone Kavčič plača za omaro 54,10 eur DDV podjetju Mizar d.o.o.</a:t>
          </a:r>
        </a:p>
      </xdr:txBody>
    </xdr:sp>
    <xdr:clientData/>
  </xdr:twoCellAnchor>
  <xdr:twoCellAnchor>
    <xdr:from>
      <xdr:col>7</xdr:col>
      <xdr:colOff>1333500</xdr:colOff>
      <xdr:row>55</xdr:row>
      <xdr:rowOff>11905</xdr:rowOff>
    </xdr:from>
    <xdr:to>
      <xdr:col>10</xdr:col>
      <xdr:colOff>1047750</xdr:colOff>
      <xdr:row>58</xdr:row>
      <xdr:rowOff>107156</xdr:rowOff>
    </xdr:to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774C532C-535E-44EA-B945-CAD92923F841}"/>
            </a:ext>
          </a:extLst>
        </xdr:cNvPr>
        <xdr:cNvSpPr txBox="1"/>
      </xdr:nvSpPr>
      <xdr:spPr>
        <a:xfrm>
          <a:off x="12144375" y="10548936"/>
          <a:ext cx="4679156" cy="666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 baseline="0"/>
            <a:t>Gozdar, d.o.o. nakaže državi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12,98 EUR</a:t>
          </a:r>
          <a:r>
            <a:rPr lang="sl-SI" sz="1100" baseline="0"/>
            <a:t> kot davek od DDV </a:t>
          </a:r>
          <a:br>
            <a:rPr lang="sl-SI" sz="1100" baseline="0"/>
          </a:b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Žaga, d.o.o. nakaže 15,15 EUR. državi kot davek od DDV </a:t>
          </a:r>
          <a:endParaRPr lang="sl-SI">
            <a:effectLst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Mizar, d.o.o. nakaže 25,97 EUR državi kot davek od DDV .</a:t>
          </a:r>
          <a:endParaRPr lang="sl-SI" sz="1100"/>
        </a:p>
        <a:p>
          <a:endParaRPr lang="sl-SI" sz="1100"/>
        </a:p>
      </xdr:txBody>
    </xdr:sp>
    <xdr:clientData/>
  </xdr:twoCellAnchor>
  <xdr:twoCellAnchor>
    <xdr:from>
      <xdr:col>3</xdr:col>
      <xdr:colOff>940605</xdr:colOff>
      <xdr:row>53</xdr:row>
      <xdr:rowOff>47624</xdr:rowOff>
    </xdr:from>
    <xdr:to>
      <xdr:col>3</xdr:col>
      <xdr:colOff>952511</xdr:colOff>
      <xdr:row>55</xdr:row>
      <xdr:rowOff>23811</xdr:rowOff>
    </xdr:to>
    <xdr:cxnSp macro="">
      <xdr:nvCxnSpPr>
        <xdr:cNvPr id="13" name="Raven puščični povezovalnik 12">
          <a:extLst>
            <a:ext uri="{FF2B5EF4-FFF2-40B4-BE49-F238E27FC236}">
              <a16:creationId xmlns:a16="http://schemas.microsoft.com/office/drawing/2014/main" id="{6F7DA124-30F8-4778-81D7-ACCB7480D66D}"/>
            </a:ext>
          </a:extLst>
        </xdr:cNvPr>
        <xdr:cNvCxnSpPr/>
      </xdr:nvCxnSpPr>
      <xdr:spPr>
        <a:xfrm flipV="1">
          <a:off x="5917418" y="10203655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2009757</xdr:colOff>
      <xdr:row>52</xdr:row>
      <xdr:rowOff>164305</xdr:rowOff>
    </xdr:from>
    <xdr:to>
      <xdr:col>8</xdr:col>
      <xdr:colOff>2021663</xdr:colOff>
      <xdr:row>54</xdr:row>
      <xdr:rowOff>140492</xdr:rowOff>
    </xdr:to>
    <xdr:cxnSp macro="">
      <xdr:nvCxnSpPr>
        <xdr:cNvPr id="17" name="Raven puščični povezovalnik 16">
          <a:extLst>
            <a:ext uri="{FF2B5EF4-FFF2-40B4-BE49-F238E27FC236}">
              <a16:creationId xmlns:a16="http://schemas.microsoft.com/office/drawing/2014/main" id="{254ADF4C-55B7-4A9B-9134-3407C1272922}"/>
            </a:ext>
          </a:extLst>
        </xdr:cNvPr>
        <xdr:cNvCxnSpPr/>
      </xdr:nvCxnSpPr>
      <xdr:spPr>
        <a:xfrm flipV="1">
          <a:off x="14166038" y="10129836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714376</xdr:colOff>
      <xdr:row>55</xdr:row>
      <xdr:rowOff>47624</xdr:rowOff>
    </xdr:from>
    <xdr:to>
      <xdr:col>4</xdr:col>
      <xdr:colOff>1869282</xdr:colOff>
      <xdr:row>58</xdr:row>
      <xdr:rowOff>107156</xdr:rowOff>
    </xdr:to>
    <xdr:sp macro="" textlink="">
      <xdr:nvSpPr>
        <xdr:cNvPr id="18" name="PoljeZBesedilom 17">
          <a:extLst>
            <a:ext uri="{FF2B5EF4-FFF2-40B4-BE49-F238E27FC236}">
              <a16:creationId xmlns:a16="http://schemas.microsoft.com/office/drawing/2014/main" id="{FFC78865-C37E-4B3A-BF8E-54FCC998BB80}"/>
            </a:ext>
          </a:extLst>
        </xdr:cNvPr>
        <xdr:cNvSpPr txBox="1"/>
      </xdr:nvSpPr>
      <xdr:spPr>
        <a:xfrm>
          <a:off x="5691189" y="10584655"/>
          <a:ext cx="2452687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Ustavarjena dodana vrednost: smrekova hlodovina, smrekove deske, omara</a:t>
          </a:r>
        </a:p>
      </xdr:txBody>
    </xdr:sp>
    <xdr:clientData/>
  </xdr:twoCellAnchor>
  <xdr:twoCellAnchor>
    <xdr:from>
      <xdr:col>1</xdr:col>
      <xdr:colOff>1928808</xdr:colOff>
      <xdr:row>54</xdr:row>
      <xdr:rowOff>190498</xdr:rowOff>
    </xdr:from>
    <xdr:to>
      <xdr:col>3</xdr:col>
      <xdr:colOff>11901</xdr:colOff>
      <xdr:row>58</xdr:row>
      <xdr:rowOff>59530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37981359-E2C5-4861-9EB9-529DC9ABE82A}"/>
            </a:ext>
          </a:extLst>
        </xdr:cNvPr>
        <xdr:cNvSpPr txBox="1"/>
      </xdr:nvSpPr>
      <xdr:spPr>
        <a:xfrm>
          <a:off x="2536027" y="10537029"/>
          <a:ext cx="2452687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Znesek, ki ga plača Tone Kavčič za omaro z 22 % DDV</a:t>
          </a:r>
        </a:p>
      </xdr:txBody>
    </xdr:sp>
    <xdr:clientData/>
  </xdr:twoCellAnchor>
  <xdr:twoCellAnchor>
    <xdr:from>
      <xdr:col>2</xdr:col>
      <xdr:colOff>833439</xdr:colOff>
      <xdr:row>53</xdr:row>
      <xdr:rowOff>23818</xdr:rowOff>
    </xdr:from>
    <xdr:to>
      <xdr:col>2</xdr:col>
      <xdr:colOff>845345</xdr:colOff>
      <xdr:row>55</xdr:row>
      <xdr:rowOff>5</xdr:rowOff>
    </xdr:to>
    <xdr:cxnSp macro="">
      <xdr:nvCxnSpPr>
        <xdr:cNvPr id="16" name="Raven puščični povezovalnik 15">
          <a:extLst>
            <a:ext uri="{FF2B5EF4-FFF2-40B4-BE49-F238E27FC236}">
              <a16:creationId xmlns:a16="http://schemas.microsoft.com/office/drawing/2014/main" id="{DD3AFBBA-8870-4DD8-ADAA-443011998D4F}"/>
            </a:ext>
          </a:extLst>
        </xdr:cNvPr>
        <xdr:cNvCxnSpPr/>
      </xdr:nvCxnSpPr>
      <xdr:spPr>
        <a:xfrm flipV="1">
          <a:off x="4905377" y="10179849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904876</xdr:colOff>
      <xdr:row>53</xdr:row>
      <xdr:rowOff>35718</xdr:rowOff>
    </xdr:from>
    <xdr:to>
      <xdr:col>5</xdr:col>
      <xdr:colOff>916782</xdr:colOff>
      <xdr:row>55</xdr:row>
      <xdr:rowOff>11905</xdr:rowOff>
    </xdr:to>
    <xdr:cxnSp macro="">
      <xdr:nvCxnSpPr>
        <xdr:cNvPr id="19" name="Raven puščični povezovalnik 18">
          <a:extLst>
            <a:ext uri="{FF2B5EF4-FFF2-40B4-BE49-F238E27FC236}">
              <a16:creationId xmlns:a16="http://schemas.microsoft.com/office/drawing/2014/main" id="{AC65B268-FC4B-4E9A-BBC3-22D2EE1069AB}"/>
            </a:ext>
          </a:extLst>
        </xdr:cNvPr>
        <xdr:cNvCxnSpPr/>
      </xdr:nvCxnSpPr>
      <xdr:spPr>
        <a:xfrm flipV="1">
          <a:off x="9298782" y="10191749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928687</xdr:colOff>
      <xdr:row>61</xdr:row>
      <xdr:rowOff>35723</xdr:rowOff>
    </xdr:from>
    <xdr:to>
      <xdr:col>9</xdr:col>
      <xdr:colOff>1166812</xdr:colOff>
      <xdr:row>82</xdr:row>
      <xdr:rowOff>23817</xdr:rowOff>
    </xdr:to>
    <xdr:grpSp>
      <xdr:nvGrpSpPr>
        <xdr:cNvPr id="29" name="Skupina 28">
          <a:extLst>
            <a:ext uri="{FF2B5EF4-FFF2-40B4-BE49-F238E27FC236}">
              <a16:creationId xmlns:a16="http://schemas.microsoft.com/office/drawing/2014/main" id="{66CB31A5-3391-4BE8-A6F7-4BACE7022DA6}"/>
            </a:ext>
          </a:extLst>
        </xdr:cNvPr>
        <xdr:cNvGrpSpPr/>
      </xdr:nvGrpSpPr>
      <xdr:grpSpPr>
        <a:xfrm>
          <a:off x="11739562" y="11715754"/>
          <a:ext cx="3988594" cy="3988594"/>
          <a:chOff x="15882937" y="6560344"/>
          <a:chExt cx="3988594" cy="3988594"/>
        </a:xfrm>
      </xdr:grpSpPr>
      <xdr:sp macro="" textlink="">
        <xdr:nvSpPr>
          <xdr:cNvPr id="12" name="Elipsa 11">
            <a:extLst>
              <a:ext uri="{FF2B5EF4-FFF2-40B4-BE49-F238E27FC236}">
                <a16:creationId xmlns:a16="http://schemas.microsoft.com/office/drawing/2014/main" id="{FA5C358C-C22A-4793-B983-4BF8D10A953E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ŽAGA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156,00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MIZAR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300,00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25,97 eur</a:t>
            </a:r>
            <a:r>
              <a:rPr lang="sl-SI" sz="110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TONE</a:t>
            </a:r>
            <a:r>
              <a:rPr lang="sl-SI" sz="16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KAVČIČ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20" name="Raven puščični povezovalnik 19">
            <a:extLst>
              <a:ext uri="{FF2B5EF4-FFF2-40B4-BE49-F238E27FC236}">
                <a16:creationId xmlns:a16="http://schemas.microsoft.com/office/drawing/2014/main" id="{719040D6-AAA0-46CB-A481-99A540445682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Raven puščični povezovalnik 21">
            <a:extLst>
              <a:ext uri="{FF2B5EF4-FFF2-40B4-BE49-F238E27FC236}">
                <a16:creationId xmlns:a16="http://schemas.microsoft.com/office/drawing/2014/main" id="{F9CAFCAE-0EDA-4E9E-9A05-85E6A6030868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Raven puščični povezovalnik 24">
            <a:extLst>
              <a:ext uri="{FF2B5EF4-FFF2-40B4-BE49-F238E27FC236}">
                <a16:creationId xmlns:a16="http://schemas.microsoft.com/office/drawing/2014/main" id="{4D3976B8-AEF9-49A7-9DED-F3A1CE6704A7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509587</xdr:colOff>
      <xdr:row>61</xdr:row>
      <xdr:rowOff>104776</xdr:rowOff>
    </xdr:from>
    <xdr:to>
      <xdr:col>2</xdr:col>
      <xdr:colOff>426243</xdr:colOff>
      <xdr:row>82</xdr:row>
      <xdr:rowOff>92870</xdr:rowOff>
    </xdr:to>
    <xdr:grpSp>
      <xdr:nvGrpSpPr>
        <xdr:cNvPr id="30" name="Skupina 29">
          <a:extLst>
            <a:ext uri="{FF2B5EF4-FFF2-40B4-BE49-F238E27FC236}">
              <a16:creationId xmlns:a16="http://schemas.microsoft.com/office/drawing/2014/main" id="{E4CF791A-9DA1-4466-9D31-2454F54CFF16}"/>
            </a:ext>
          </a:extLst>
        </xdr:cNvPr>
        <xdr:cNvGrpSpPr/>
      </xdr:nvGrpSpPr>
      <xdr:grpSpPr>
        <a:xfrm>
          <a:off x="509587" y="11784807"/>
          <a:ext cx="3988594" cy="3988594"/>
          <a:chOff x="15882937" y="6560344"/>
          <a:chExt cx="3988594" cy="3988594"/>
        </a:xfrm>
      </xdr:grpSpPr>
      <xdr:sp macro="" textlink="">
        <xdr:nvSpPr>
          <xdr:cNvPr id="31" name="Elipsa 30">
            <a:extLst>
              <a:ext uri="{FF2B5EF4-FFF2-40B4-BE49-F238E27FC236}">
                <a16:creationId xmlns:a16="http://schemas.microsoft.com/office/drawing/2014/main" id="{A3687F04-84B6-497D-8092-02D352436289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</a:t>
            </a:r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</a:t>
            </a:r>
          </a:p>
          <a:p>
            <a:pPr algn="l"/>
            <a:r>
              <a:rPr lang="sl-SI" sz="1100"/>
              <a:t>                      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GOZDAR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72,00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12,98 eur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ŽAGA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33" name="Raven puščični povezovalnik 32">
            <a:extLst>
              <a:ext uri="{FF2B5EF4-FFF2-40B4-BE49-F238E27FC236}">
                <a16:creationId xmlns:a16="http://schemas.microsoft.com/office/drawing/2014/main" id="{E238E9D0-0573-4C26-AF6E-2E388EEED7EF}"/>
              </a:ext>
            </a:extLst>
          </xdr:cNvPr>
          <xdr:cNvCxnSpPr/>
        </xdr:nvCxnSpPr>
        <xdr:spPr>
          <a:xfrm>
            <a:off x="17978436" y="8691564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Raven puščični povezovalnik 33">
            <a:extLst>
              <a:ext uri="{FF2B5EF4-FFF2-40B4-BE49-F238E27FC236}">
                <a16:creationId xmlns:a16="http://schemas.microsoft.com/office/drawing/2014/main" id="{09242FA8-40FE-4CBA-95F4-B4B43DDE1CC6}"/>
              </a:ext>
            </a:extLst>
          </xdr:cNvPr>
          <xdr:cNvCxnSpPr/>
        </xdr:nvCxnSpPr>
        <xdr:spPr>
          <a:xfrm flipV="1">
            <a:off x="18359437" y="860822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1190624</xdr:colOff>
      <xdr:row>61</xdr:row>
      <xdr:rowOff>23813</xdr:rowOff>
    </xdr:from>
    <xdr:to>
      <xdr:col>6</xdr:col>
      <xdr:colOff>690562</xdr:colOff>
      <xdr:row>82</xdr:row>
      <xdr:rowOff>11907</xdr:rowOff>
    </xdr:to>
    <xdr:grpSp>
      <xdr:nvGrpSpPr>
        <xdr:cNvPr id="35" name="Skupina 34">
          <a:extLst>
            <a:ext uri="{FF2B5EF4-FFF2-40B4-BE49-F238E27FC236}">
              <a16:creationId xmlns:a16="http://schemas.microsoft.com/office/drawing/2014/main" id="{47DB5A9E-339E-4658-860C-F0DA90FA9D98}"/>
            </a:ext>
          </a:extLst>
        </xdr:cNvPr>
        <xdr:cNvGrpSpPr/>
      </xdr:nvGrpSpPr>
      <xdr:grpSpPr>
        <a:xfrm>
          <a:off x="6167437" y="11703844"/>
          <a:ext cx="3988594" cy="3988594"/>
          <a:chOff x="15882937" y="6560344"/>
          <a:chExt cx="3988594" cy="3988594"/>
        </a:xfrm>
      </xdr:grpSpPr>
      <xdr:sp macro="" textlink="">
        <xdr:nvSpPr>
          <xdr:cNvPr id="36" name="Elipsa 35">
            <a:extLst>
              <a:ext uri="{FF2B5EF4-FFF2-40B4-BE49-F238E27FC236}">
                <a16:creationId xmlns:a16="http://schemas.microsoft.com/office/drawing/2014/main" id="{17F078B8-15FC-4C40-8284-A66FDAE1DE97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GOZDAR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   72,00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ŽAGA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156,00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15,15 eur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</a:p>
          <a:p>
            <a:pPr algn="ctr"/>
            <a:r>
              <a:rPr lang="sl-SI" sz="1200" baseline="0"/>
              <a:t>DODANA VRED. =  68,00 eur</a:t>
            </a:r>
          </a:p>
          <a:p>
            <a:pPr algn="ctr"/>
            <a:r>
              <a:rPr lang="sl-SI" sz="1800" baseline="0"/>
              <a:t> </a:t>
            </a:r>
          </a:p>
          <a:p>
            <a:pPr algn="ctr"/>
            <a:endParaRPr lang="sl-SI" sz="1800"/>
          </a:p>
        </xdr:txBody>
      </xdr:sp>
      <xdr:cxnSp macro="">
        <xdr:nvCxnSpPr>
          <xdr:cNvPr id="37" name="Raven puščični povezovalnik 36">
            <a:extLst>
              <a:ext uri="{FF2B5EF4-FFF2-40B4-BE49-F238E27FC236}">
                <a16:creationId xmlns:a16="http://schemas.microsoft.com/office/drawing/2014/main" id="{F94AE390-31BC-42AA-81A4-2C9ED319B289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Raven puščični povezovalnik 37">
            <a:extLst>
              <a:ext uri="{FF2B5EF4-FFF2-40B4-BE49-F238E27FC236}">
                <a16:creationId xmlns:a16="http://schemas.microsoft.com/office/drawing/2014/main" id="{D3492694-B59E-46FE-BB2A-1D7D95BEA4CC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Raven puščični povezovalnik 38">
            <a:extLst>
              <a:ext uri="{FF2B5EF4-FFF2-40B4-BE49-F238E27FC236}">
                <a16:creationId xmlns:a16="http://schemas.microsoft.com/office/drawing/2014/main" id="{D88ACDB6-73EF-44E8-80E2-7447C97FCB30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61</xdr:row>
      <xdr:rowOff>0</xdr:rowOff>
    </xdr:from>
    <xdr:to>
      <xdr:col>15</xdr:col>
      <xdr:colOff>559594</xdr:colOff>
      <xdr:row>81</xdr:row>
      <xdr:rowOff>178594</xdr:rowOff>
    </xdr:to>
    <xdr:grpSp>
      <xdr:nvGrpSpPr>
        <xdr:cNvPr id="40" name="Skupina 39">
          <a:extLst>
            <a:ext uri="{FF2B5EF4-FFF2-40B4-BE49-F238E27FC236}">
              <a16:creationId xmlns:a16="http://schemas.microsoft.com/office/drawing/2014/main" id="{264BF122-0F36-499C-A41A-DBCE5B4A45D7}"/>
            </a:ext>
          </a:extLst>
        </xdr:cNvPr>
        <xdr:cNvGrpSpPr/>
      </xdr:nvGrpSpPr>
      <xdr:grpSpPr>
        <a:xfrm>
          <a:off x="17168813" y="11680031"/>
          <a:ext cx="3988594" cy="3988594"/>
          <a:chOff x="15882937" y="6560344"/>
          <a:chExt cx="3988594" cy="3988594"/>
        </a:xfrm>
      </xdr:grpSpPr>
      <xdr:sp macro="" textlink="">
        <xdr:nvSpPr>
          <xdr:cNvPr id="41" name="Elipsa 40">
            <a:extLst>
              <a:ext uri="{FF2B5EF4-FFF2-40B4-BE49-F238E27FC236}">
                <a16:creationId xmlns:a16="http://schemas.microsoft.com/office/drawing/2014/main" id="{B29B8D3D-8A81-4EC2-8389-30BB2930DC95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MIZAR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300,00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TONE KAVČIČ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</a:t>
            </a:r>
          </a:p>
          <a:p>
            <a:pPr algn="l"/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54,10 eur</a:t>
            </a:r>
          </a:p>
          <a:p>
            <a:pPr algn="ctr"/>
            <a:endParaRPr lang="sl-SI" sz="18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 PLAČA DDV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endParaRPr lang="sl-SI" sz="1800"/>
          </a:p>
        </xdr:txBody>
      </xdr:sp>
      <xdr:cxnSp macro="">
        <xdr:nvCxnSpPr>
          <xdr:cNvPr id="42" name="Raven puščični povezovalnik 41">
            <a:extLst>
              <a:ext uri="{FF2B5EF4-FFF2-40B4-BE49-F238E27FC236}">
                <a16:creationId xmlns:a16="http://schemas.microsoft.com/office/drawing/2014/main" id="{505D8B0B-2D28-41A0-9E78-2385CB7C7072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464344</xdr:colOff>
      <xdr:row>72</xdr:row>
      <xdr:rowOff>154781</xdr:rowOff>
    </xdr:from>
    <xdr:to>
      <xdr:col>12</xdr:col>
      <xdr:colOff>464344</xdr:colOff>
      <xdr:row>76</xdr:row>
      <xdr:rowOff>119062</xdr:rowOff>
    </xdr:to>
    <xdr:cxnSp macro="">
      <xdr:nvCxnSpPr>
        <xdr:cNvPr id="46" name="Raven puščični povezovalnik 45">
          <a:extLst>
            <a:ext uri="{FF2B5EF4-FFF2-40B4-BE49-F238E27FC236}">
              <a16:creationId xmlns:a16="http://schemas.microsoft.com/office/drawing/2014/main" id="{43790950-7112-40BA-A2BB-12B5097AC1CA}"/>
            </a:ext>
          </a:extLst>
        </xdr:cNvPr>
        <xdr:cNvCxnSpPr/>
      </xdr:nvCxnSpPr>
      <xdr:spPr>
        <a:xfrm>
          <a:off x="19240500" y="13930312"/>
          <a:ext cx="0" cy="726281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345279</xdr:colOff>
      <xdr:row>8</xdr:row>
      <xdr:rowOff>35720</xdr:rowOff>
    </xdr:from>
    <xdr:to>
      <xdr:col>7</xdr:col>
      <xdr:colOff>1189254</xdr:colOff>
      <xdr:row>33</xdr:row>
      <xdr:rowOff>142955</xdr:rowOff>
    </xdr:to>
    <xdr:pic>
      <xdr:nvPicPr>
        <xdr:cNvPr id="36" name="Slika 35">
          <a:extLst>
            <a:ext uri="{FF2B5EF4-FFF2-40B4-BE49-F238E27FC236}">
              <a16:creationId xmlns:a16="http://schemas.microsoft.com/office/drawing/2014/main" id="{1DB68C15-9E65-4E36-982E-DC1B49419C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/>
      </xdr:blipFill>
      <xdr:spPr bwMode="auto">
        <a:xfrm>
          <a:off x="952498" y="1607345"/>
          <a:ext cx="11047631" cy="4881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9</xdr:row>
      <xdr:rowOff>38100</xdr:rowOff>
    </xdr:from>
    <xdr:to>
      <xdr:col>11</xdr:col>
      <xdr:colOff>1359694</xdr:colOff>
      <xdr:row>25</xdr:row>
      <xdr:rowOff>41740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E67A312-F92E-461F-BB61-E935D6B5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3133725"/>
          <a:ext cx="7474744" cy="3051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1726412</xdr:colOff>
      <xdr:row>31</xdr:row>
      <xdr:rowOff>47627</xdr:rowOff>
    </xdr:from>
    <xdr:to>
      <xdr:col>5</xdr:col>
      <xdr:colOff>357194</xdr:colOff>
      <xdr:row>32</xdr:row>
      <xdr:rowOff>83345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42BF5DF9-C8FC-42A6-9948-9D8DBC865E1E}"/>
            </a:ext>
          </a:extLst>
        </xdr:cNvPr>
        <xdr:cNvSpPr txBox="1"/>
      </xdr:nvSpPr>
      <xdr:spPr>
        <a:xfrm>
          <a:off x="8001006" y="7346158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4</xdr:col>
      <xdr:colOff>250032</xdr:colOff>
      <xdr:row>23</xdr:row>
      <xdr:rowOff>152396</xdr:rowOff>
    </xdr:from>
    <xdr:to>
      <xdr:col>4</xdr:col>
      <xdr:colOff>476250</xdr:colOff>
      <xdr:row>27</xdr:row>
      <xdr:rowOff>140490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97FC5DE9-77F4-4E44-88C7-084242CC5426}"/>
            </a:ext>
          </a:extLst>
        </xdr:cNvPr>
        <xdr:cNvSpPr txBox="1"/>
      </xdr:nvSpPr>
      <xdr:spPr>
        <a:xfrm rot="5400000">
          <a:off x="6262688" y="6188865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4</xdr:col>
      <xdr:colOff>642936</xdr:colOff>
      <xdr:row>19</xdr:row>
      <xdr:rowOff>21432</xdr:rowOff>
    </xdr:from>
    <xdr:to>
      <xdr:col>4</xdr:col>
      <xdr:colOff>869154</xdr:colOff>
      <xdr:row>23</xdr:row>
      <xdr:rowOff>9526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EFBB98BB-315C-4EE3-9918-5F47652D2043}"/>
            </a:ext>
          </a:extLst>
        </xdr:cNvPr>
        <xdr:cNvSpPr txBox="1"/>
      </xdr:nvSpPr>
      <xdr:spPr>
        <a:xfrm rot="5400000">
          <a:off x="6655592" y="5295901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1</xdr:col>
      <xdr:colOff>2140750</xdr:colOff>
      <xdr:row>17</xdr:row>
      <xdr:rowOff>54765</xdr:rowOff>
    </xdr:from>
    <xdr:to>
      <xdr:col>1</xdr:col>
      <xdr:colOff>2890844</xdr:colOff>
      <xdr:row>18</xdr:row>
      <xdr:rowOff>90483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166F11BD-92CB-4F96-82DE-65B83C8DD5AD}"/>
            </a:ext>
          </a:extLst>
        </xdr:cNvPr>
        <xdr:cNvSpPr txBox="1"/>
      </xdr:nvSpPr>
      <xdr:spPr>
        <a:xfrm>
          <a:off x="2747969" y="4686296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3</xdr:col>
      <xdr:colOff>404812</xdr:colOff>
      <xdr:row>15</xdr:row>
      <xdr:rowOff>178594</xdr:rowOff>
    </xdr:from>
    <xdr:to>
      <xdr:col>3</xdr:col>
      <xdr:colOff>1143000</xdr:colOff>
      <xdr:row>16</xdr:row>
      <xdr:rowOff>178593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30C6BC8D-0D87-4728-AEDF-5EA6F0C9AD7E}"/>
            </a:ext>
          </a:extLst>
        </xdr:cNvPr>
        <xdr:cNvSpPr txBox="1"/>
      </xdr:nvSpPr>
      <xdr:spPr>
        <a:xfrm>
          <a:off x="5381625" y="4429125"/>
          <a:ext cx="738188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5</xdr:col>
      <xdr:colOff>759612</xdr:colOff>
      <xdr:row>29</xdr:row>
      <xdr:rowOff>150020</xdr:rowOff>
    </xdr:from>
    <xdr:to>
      <xdr:col>6</xdr:col>
      <xdr:colOff>438143</xdr:colOff>
      <xdr:row>30</xdr:row>
      <xdr:rowOff>154782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950AC92D-5C8E-43D4-8763-BA6A59285A37}"/>
            </a:ext>
          </a:extLst>
        </xdr:cNvPr>
        <xdr:cNvSpPr txBox="1"/>
      </xdr:nvSpPr>
      <xdr:spPr>
        <a:xfrm>
          <a:off x="9153518" y="7067551"/>
          <a:ext cx="750094" cy="195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5</xdr:col>
      <xdr:colOff>130969</xdr:colOff>
      <xdr:row>46</xdr:row>
      <xdr:rowOff>190499</xdr:rowOff>
    </xdr:from>
    <xdr:to>
      <xdr:col>7</xdr:col>
      <xdr:colOff>166687</xdr:colOff>
      <xdr:row>49</xdr:row>
      <xdr:rowOff>178594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7F98DCEE-2429-4A57-B92A-CFA172ACA1B0}"/>
            </a:ext>
          </a:extLst>
        </xdr:cNvPr>
        <xdr:cNvSpPr txBox="1"/>
      </xdr:nvSpPr>
      <xdr:spPr>
        <a:xfrm>
          <a:off x="8532019" y="10525124"/>
          <a:ext cx="2445543" cy="559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Kupec</a:t>
          </a:r>
          <a:r>
            <a:rPr lang="sl-SI" sz="1100" baseline="0"/>
            <a:t> Tone Kavčič plača za omaro 54,10 eur DDV podjetju Mizar d.o.o.</a:t>
          </a:r>
        </a:p>
      </xdr:txBody>
    </xdr:sp>
    <xdr:clientData/>
  </xdr:twoCellAnchor>
  <xdr:twoCellAnchor>
    <xdr:from>
      <xdr:col>7</xdr:col>
      <xdr:colOff>1333500</xdr:colOff>
      <xdr:row>47</xdr:row>
      <xdr:rowOff>11905</xdr:rowOff>
    </xdr:from>
    <xdr:to>
      <xdr:col>10</xdr:col>
      <xdr:colOff>1047750</xdr:colOff>
      <xdr:row>50</xdr:row>
      <xdr:rowOff>107156</xdr:rowOff>
    </xdr:to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4C2FB7FB-1D4F-454B-8C61-531A61215D63}"/>
            </a:ext>
          </a:extLst>
        </xdr:cNvPr>
        <xdr:cNvSpPr txBox="1"/>
      </xdr:nvSpPr>
      <xdr:spPr>
        <a:xfrm>
          <a:off x="12144375" y="10537030"/>
          <a:ext cx="4676775" cy="666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 baseline="0"/>
            <a:t>Gozdar, d.o.o. nakaže državi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12,98 EUR</a:t>
          </a:r>
          <a:r>
            <a:rPr lang="sl-SI" sz="1100" baseline="0"/>
            <a:t> kot davek od DDV </a:t>
          </a:r>
          <a:br>
            <a:rPr lang="sl-SI" sz="1100" baseline="0"/>
          </a:b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Žaga, d.o.o. nakaže 15,15 EUR. državi kot davek od DDV </a:t>
          </a:r>
          <a:endParaRPr lang="sl-SI">
            <a:effectLst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Mizar, d.o.o. nakaže 25,97 EUR državi kot davek od DDV .</a:t>
          </a:r>
          <a:endParaRPr lang="sl-SI" sz="1100"/>
        </a:p>
        <a:p>
          <a:endParaRPr lang="sl-SI" sz="1100"/>
        </a:p>
      </xdr:txBody>
    </xdr:sp>
    <xdr:clientData/>
  </xdr:twoCellAnchor>
  <xdr:twoCellAnchor>
    <xdr:from>
      <xdr:col>3</xdr:col>
      <xdr:colOff>940605</xdr:colOff>
      <xdr:row>45</xdr:row>
      <xdr:rowOff>47624</xdr:rowOff>
    </xdr:from>
    <xdr:to>
      <xdr:col>3</xdr:col>
      <xdr:colOff>952511</xdr:colOff>
      <xdr:row>47</xdr:row>
      <xdr:rowOff>23811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40F83AB4-5303-4B85-9ABA-23885808BAA2}"/>
            </a:ext>
          </a:extLst>
        </xdr:cNvPr>
        <xdr:cNvCxnSpPr/>
      </xdr:nvCxnSpPr>
      <xdr:spPr>
        <a:xfrm flipV="1">
          <a:off x="5922180" y="10191749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2009757</xdr:colOff>
      <xdr:row>44</xdr:row>
      <xdr:rowOff>164305</xdr:rowOff>
    </xdr:from>
    <xdr:to>
      <xdr:col>8</xdr:col>
      <xdr:colOff>2021663</xdr:colOff>
      <xdr:row>46</xdr:row>
      <xdr:rowOff>140492</xdr:rowOff>
    </xdr:to>
    <xdr:cxnSp macro="">
      <xdr:nvCxnSpPr>
        <xdr:cNvPr id="13" name="Raven puščični povezovalnik 12">
          <a:extLst>
            <a:ext uri="{FF2B5EF4-FFF2-40B4-BE49-F238E27FC236}">
              <a16:creationId xmlns:a16="http://schemas.microsoft.com/office/drawing/2014/main" id="{FD1F1452-7F9B-487D-A801-28EF845800D8}"/>
            </a:ext>
          </a:extLst>
        </xdr:cNvPr>
        <xdr:cNvCxnSpPr/>
      </xdr:nvCxnSpPr>
      <xdr:spPr>
        <a:xfrm flipV="1">
          <a:off x="14163657" y="10117930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714376</xdr:colOff>
      <xdr:row>47</xdr:row>
      <xdr:rowOff>47624</xdr:rowOff>
    </xdr:from>
    <xdr:to>
      <xdr:col>4</xdr:col>
      <xdr:colOff>1869282</xdr:colOff>
      <xdr:row>50</xdr:row>
      <xdr:rowOff>107156</xdr:rowOff>
    </xdr:to>
    <xdr:sp macro="" textlink="">
      <xdr:nvSpPr>
        <xdr:cNvPr id="14" name="PoljeZBesedilom 13">
          <a:extLst>
            <a:ext uri="{FF2B5EF4-FFF2-40B4-BE49-F238E27FC236}">
              <a16:creationId xmlns:a16="http://schemas.microsoft.com/office/drawing/2014/main" id="{B27D9CF5-63AE-40D4-8ED1-EE496C50A32F}"/>
            </a:ext>
          </a:extLst>
        </xdr:cNvPr>
        <xdr:cNvSpPr txBox="1"/>
      </xdr:nvSpPr>
      <xdr:spPr>
        <a:xfrm>
          <a:off x="5695951" y="10572749"/>
          <a:ext cx="2450306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Ustavarjena dodana vrednost: smrekova hlodovina, smrekove deske, omara</a:t>
          </a:r>
        </a:p>
      </xdr:txBody>
    </xdr:sp>
    <xdr:clientData/>
  </xdr:twoCellAnchor>
  <xdr:twoCellAnchor>
    <xdr:from>
      <xdr:col>1</xdr:col>
      <xdr:colOff>1928808</xdr:colOff>
      <xdr:row>46</xdr:row>
      <xdr:rowOff>190498</xdr:rowOff>
    </xdr:from>
    <xdr:to>
      <xdr:col>3</xdr:col>
      <xdr:colOff>11901</xdr:colOff>
      <xdr:row>50</xdr:row>
      <xdr:rowOff>59530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4B860CB2-D3ED-4393-83F5-0C34A299A4D6}"/>
            </a:ext>
          </a:extLst>
        </xdr:cNvPr>
        <xdr:cNvSpPr txBox="1"/>
      </xdr:nvSpPr>
      <xdr:spPr>
        <a:xfrm>
          <a:off x="2538408" y="10525123"/>
          <a:ext cx="2455068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Znesek, ki ga plača Tone Kavčič za omaro z 22 % DDV</a:t>
          </a:r>
        </a:p>
      </xdr:txBody>
    </xdr:sp>
    <xdr:clientData/>
  </xdr:twoCellAnchor>
  <xdr:twoCellAnchor>
    <xdr:from>
      <xdr:col>2</xdr:col>
      <xdr:colOff>833439</xdr:colOff>
      <xdr:row>45</xdr:row>
      <xdr:rowOff>23818</xdr:rowOff>
    </xdr:from>
    <xdr:to>
      <xdr:col>2</xdr:col>
      <xdr:colOff>845345</xdr:colOff>
      <xdr:row>47</xdr:row>
      <xdr:rowOff>5</xdr:rowOff>
    </xdr:to>
    <xdr:cxnSp macro="">
      <xdr:nvCxnSpPr>
        <xdr:cNvPr id="16" name="Raven puščični povezovalnik 15">
          <a:extLst>
            <a:ext uri="{FF2B5EF4-FFF2-40B4-BE49-F238E27FC236}">
              <a16:creationId xmlns:a16="http://schemas.microsoft.com/office/drawing/2014/main" id="{4E9CB971-E384-4586-997C-4742ECFEF01A}"/>
            </a:ext>
          </a:extLst>
        </xdr:cNvPr>
        <xdr:cNvCxnSpPr/>
      </xdr:nvCxnSpPr>
      <xdr:spPr>
        <a:xfrm flipV="1">
          <a:off x="4910139" y="10167943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904876</xdr:colOff>
      <xdr:row>45</xdr:row>
      <xdr:rowOff>35718</xdr:rowOff>
    </xdr:from>
    <xdr:to>
      <xdr:col>5</xdr:col>
      <xdr:colOff>916782</xdr:colOff>
      <xdr:row>47</xdr:row>
      <xdr:rowOff>11905</xdr:rowOff>
    </xdr:to>
    <xdr:cxnSp macro="">
      <xdr:nvCxnSpPr>
        <xdr:cNvPr id="17" name="Raven puščični povezovalnik 16">
          <a:extLst>
            <a:ext uri="{FF2B5EF4-FFF2-40B4-BE49-F238E27FC236}">
              <a16:creationId xmlns:a16="http://schemas.microsoft.com/office/drawing/2014/main" id="{989DFC59-DFC1-4A62-AC82-C3354358F372}"/>
            </a:ext>
          </a:extLst>
        </xdr:cNvPr>
        <xdr:cNvCxnSpPr/>
      </xdr:nvCxnSpPr>
      <xdr:spPr>
        <a:xfrm flipV="1">
          <a:off x="9305926" y="10179843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928687</xdr:colOff>
      <xdr:row>56</xdr:row>
      <xdr:rowOff>190498</xdr:rowOff>
    </xdr:from>
    <xdr:to>
      <xdr:col>9</xdr:col>
      <xdr:colOff>1166812</xdr:colOff>
      <xdr:row>77</xdr:row>
      <xdr:rowOff>178592</xdr:rowOff>
    </xdr:to>
    <xdr:grpSp>
      <xdr:nvGrpSpPr>
        <xdr:cNvPr id="18" name="Skupina 17">
          <a:extLst>
            <a:ext uri="{FF2B5EF4-FFF2-40B4-BE49-F238E27FC236}">
              <a16:creationId xmlns:a16="http://schemas.microsoft.com/office/drawing/2014/main" id="{7F775E7A-FA03-4913-B163-A1B412F3AF60}"/>
            </a:ext>
          </a:extLst>
        </xdr:cNvPr>
        <xdr:cNvGrpSpPr/>
      </xdr:nvGrpSpPr>
      <xdr:grpSpPr>
        <a:xfrm>
          <a:off x="11739562" y="10918029"/>
          <a:ext cx="3988594" cy="3988594"/>
          <a:chOff x="15882937" y="6560344"/>
          <a:chExt cx="3988594" cy="3988594"/>
        </a:xfrm>
      </xdr:grpSpPr>
      <xdr:sp macro="" textlink="">
        <xdr:nvSpPr>
          <xdr:cNvPr id="19" name="Elipsa 18">
            <a:extLst>
              <a:ext uri="{FF2B5EF4-FFF2-40B4-BE49-F238E27FC236}">
                <a16:creationId xmlns:a16="http://schemas.microsoft.com/office/drawing/2014/main" id="{E0BF034E-7374-4FC5-B5AD-0DFC7ADAC73C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ŽAGA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156,00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MIZAR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300,00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25,97 eur</a:t>
            </a:r>
            <a:r>
              <a:rPr lang="sl-SI" sz="110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TONE</a:t>
            </a:r>
            <a:r>
              <a:rPr lang="sl-SI" sz="16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KAVČIČ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20" name="Raven puščični povezovalnik 19">
            <a:extLst>
              <a:ext uri="{FF2B5EF4-FFF2-40B4-BE49-F238E27FC236}">
                <a16:creationId xmlns:a16="http://schemas.microsoft.com/office/drawing/2014/main" id="{F80786B3-FD5D-4ABF-8E2D-950763743499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Raven puščični povezovalnik 20">
            <a:extLst>
              <a:ext uri="{FF2B5EF4-FFF2-40B4-BE49-F238E27FC236}">
                <a16:creationId xmlns:a16="http://schemas.microsoft.com/office/drawing/2014/main" id="{9F3C6E19-AA79-40A0-9BD1-5D0FA0C23C73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Raven puščični povezovalnik 21">
            <a:extLst>
              <a:ext uri="{FF2B5EF4-FFF2-40B4-BE49-F238E27FC236}">
                <a16:creationId xmlns:a16="http://schemas.microsoft.com/office/drawing/2014/main" id="{E341F542-12C4-4D46-946E-5821D06BB9CF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509587</xdr:colOff>
      <xdr:row>57</xdr:row>
      <xdr:rowOff>69051</xdr:rowOff>
    </xdr:from>
    <xdr:to>
      <xdr:col>2</xdr:col>
      <xdr:colOff>426243</xdr:colOff>
      <xdr:row>78</xdr:row>
      <xdr:rowOff>57145</xdr:rowOff>
    </xdr:to>
    <xdr:grpSp>
      <xdr:nvGrpSpPr>
        <xdr:cNvPr id="23" name="Skupina 22">
          <a:extLst>
            <a:ext uri="{FF2B5EF4-FFF2-40B4-BE49-F238E27FC236}">
              <a16:creationId xmlns:a16="http://schemas.microsoft.com/office/drawing/2014/main" id="{47468D9C-150C-4943-9D99-1D311C684CE8}"/>
            </a:ext>
          </a:extLst>
        </xdr:cNvPr>
        <xdr:cNvGrpSpPr/>
      </xdr:nvGrpSpPr>
      <xdr:grpSpPr>
        <a:xfrm>
          <a:off x="509587" y="10987082"/>
          <a:ext cx="3988594" cy="3988594"/>
          <a:chOff x="15882937" y="6560344"/>
          <a:chExt cx="3988594" cy="3988594"/>
        </a:xfrm>
      </xdr:grpSpPr>
      <xdr:sp macro="" textlink="">
        <xdr:nvSpPr>
          <xdr:cNvPr id="24" name="Elipsa 23">
            <a:extLst>
              <a:ext uri="{FF2B5EF4-FFF2-40B4-BE49-F238E27FC236}">
                <a16:creationId xmlns:a16="http://schemas.microsoft.com/office/drawing/2014/main" id="{AAA647A6-4490-4A86-85F4-EAE5C6FF5751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</a:t>
            </a:r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</a:t>
            </a:r>
          </a:p>
          <a:p>
            <a:pPr algn="l"/>
            <a:r>
              <a:rPr lang="sl-SI" sz="1100"/>
              <a:t>                      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GOZDAR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72,00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12,98 eur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ŽAGA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25" name="Raven puščični povezovalnik 24">
            <a:extLst>
              <a:ext uri="{FF2B5EF4-FFF2-40B4-BE49-F238E27FC236}">
                <a16:creationId xmlns:a16="http://schemas.microsoft.com/office/drawing/2014/main" id="{0BC70D03-756A-4C34-A069-8BD57D362393}"/>
              </a:ext>
            </a:extLst>
          </xdr:cNvPr>
          <xdr:cNvCxnSpPr/>
        </xdr:nvCxnSpPr>
        <xdr:spPr>
          <a:xfrm>
            <a:off x="17978436" y="8691564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Raven puščični povezovalnik 25">
            <a:extLst>
              <a:ext uri="{FF2B5EF4-FFF2-40B4-BE49-F238E27FC236}">
                <a16:creationId xmlns:a16="http://schemas.microsoft.com/office/drawing/2014/main" id="{2586ED21-9E8E-4A4B-8976-8D4AD4100E79}"/>
              </a:ext>
            </a:extLst>
          </xdr:cNvPr>
          <xdr:cNvCxnSpPr/>
        </xdr:nvCxnSpPr>
        <xdr:spPr>
          <a:xfrm flipV="1">
            <a:off x="18359437" y="860822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1190624</xdr:colOff>
      <xdr:row>56</xdr:row>
      <xdr:rowOff>178588</xdr:rowOff>
    </xdr:from>
    <xdr:to>
      <xdr:col>6</xdr:col>
      <xdr:colOff>690562</xdr:colOff>
      <xdr:row>77</xdr:row>
      <xdr:rowOff>166682</xdr:rowOff>
    </xdr:to>
    <xdr:grpSp>
      <xdr:nvGrpSpPr>
        <xdr:cNvPr id="27" name="Skupina 26">
          <a:extLst>
            <a:ext uri="{FF2B5EF4-FFF2-40B4-BE49-F238E27FC236}">
              <a16:creationId xmlns:a16="http://schemas.microsoft.com/office/drawing/2014/main" id="{E80B6E2C-7D30-4359-AF01-CBAB6EEDDB6E}"/>
            </a:ext>
          </a:extLst>
        </xdr:cNvPr>
        <xdr:cNvGrpSpPr/>
      </xdr:nvGrpSpPr>
      <xdr:grpSpPr>
        <a:xfrm>
          <a:off x="6167437" y="10906119"/>
          <a:ext cx="3988594" cy="3988594"/>
          <a:chOff x="15882937" y="6560344"/>
          <a:chExt cx="3988594" cy="3988594"/>
        </a:xfrm>
      </xdr:grpSpPr>
      <xdr:sp macro="" textlink="">
        <xdr:nvSpPr>
          <xdr:cNvPr id="28" name="Elipsa 27">
            <a:extLst>
              <a:ext uri="{FF2B5EF4-FFF2-40B4-BE49-F238E27FC236}">
                <a16:creationId xmlns:a16="http://schemas.microsoft.com/office/drawing/2014/main" id="{5913E1C0-F3B0-4BC6-8E16-A8F07688619A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GOZDAR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   72,00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ŽAGA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156,00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15,15 eur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</a:p>
          <a:p>
            <a:pPr algn="ctr"/>
            <a:r>
              <a:rPr lang="sl-SI" sz="1200" baseline="0"/>
              <a:t>DODANA VRED. =  68,00 eur</a:t>
            </a:r>
          </a:p>
          <a:p>
            <a:pPr algn="ctr"/>
            <a:r>
              <a:rPr lang="sl-SI" sz="1800" baseline="0"/>
              <a:t> </a:t>
            </a:r>
          </a:p>
          <a:p>
            <a:pPr algn="ctr"/>
            <a:endParaRPr lang="sl-SI" sz="1800"/>
          </a:p>
        </xdr:txBody>
      </xdr:sp>
      <xdr:cxnSp macro="">
        <xdr:nvCxnSpPr>
          <xdr:cNvPr id="29" name="Raven puščični povezovalnik 28">
            <a:extLst>
              <a:ext uri="{FF2B5EF4-FFF2-40B4-BE49-F238E27FC236}">
                <a16:creationId xmlns:a16="http://schemas.microsoft.com/office/drawing/2014/main" id="{1939FA7F-D031-423D-AC89-77D4BD44D601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Raven puščični povezovalnik 29">
            <a:extLst>
              <a:ext uri="{FF2B5EF4-FFF2-40B4-BE49-F238E27FC236}">
                <a16:creationId xmlns:a16="http://schemas.microsoft.com/office/drawing/2014/main" id="{3D98AA8B-5E38-4AD0-BF5E-DE83B3AE3AD9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Raven puščični povezovalnik 30">
            <a:extLst>
              <a:ext uri="{FF2B5EF4-FFF2-40B4-BE49-F238E27FC236}">
                <a16:creationId xmlns:a16="http://schemas.microsoft.com/office/drawing/2014/main" id="{0826760E-2F10-4258-A640-7BA543563C97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56</xdr:row>
      <xdr:rowOff>154775</xdr:rowOff>
    </xdr:from>
    <xdr:to>
      <xdr:col>15</xdr:col>
      <xdr:colOff>559594</xdr:colOff>
      <xdr:row>77</xdr:row>
      <xdr:rowOff>142869</xdr:rowOff>
    </xdr:to>
    <xdr:grpSp>
      <xdr:nvGrpSpPr>
        <xdr:cNvPr id="32" name="Skupina 31">
          <a:extLst>
            <a:ext uri="{FF2B5EF4-FFF2-40B4-BE49-F238E27FC236}">
              <a16:creationId xmlns:a16="http://schemas.microsoft.com/office/drawing/2014/main" id="{2B592BFA-D6AF-44E7-AEED-C6CF2408BB7B}"/>
            </a:ext>
          </a:extLst>
        </xdr:cNvPr>
        <xdr:cNvGrpSpPr/>
      </xdr:nvGrpSpPr>
      <xdr:grpSpPr>
        <a:xfrm>
          <a:off x="17168813" y="10882306"/>
          <a:ext cx="3988594" cy="3988594"/>
          <a:chOff x="15882937" y="6560344"/>
          <a:chExt cx="3988594" cy="3988594"/>
        </a:xfrm>
      </xdr:grpSpPr>
      <xdr:sp macro="" textlink="">
        <xdr:nvSpPr>
          <xdr:cNvPr id="33" name="Elipsa 32">
            <a:extLst>
              <a:ext uri="{FF2B5EF4-FFF2-40B4-BE49-F238E27FC236}">
                <a16:creationId xmlns:a16="http://schemas.microsoft.com/office/drawing/2014/main" id="{3E64800E-82F4-4339-99BA-361E28FE82A2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MIZAR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300,00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TONE KAVČIČ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</a:t>
            </a:r>
          </a:p>
          <a:p>
            <a:pPr algn="l"/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54,10 eur</a:t>
            </a:r>
          </a:p>
          <a:p>
            <a:pPr algn="ctr"/>
            <a:endParaRPr lang="sl-SI" sz="18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 PLAČA DDV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endParaRPr lang="sl-SI" sz="1800"/>
          </a:p>
        </xdr:txBody>
      </xdr:sp>
      <xdr:cxnSp macro="">
        <xdr:nvCxnSpPr>
          <xdr:cNvPr id="34" name="Raven puščični povezovalnik 33">
            <a:extLst>
              <a:ext uri="{FF2B5EF4-FFF2-40B4-BE49-F238E27FC236}">
                <a16:creationId xmlns:a16="http://schemas.microsoft.com/office/drawing/2014/main" id="{768349F0-9D19-4105-90BD-84E9165910E2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464344</xdr:colOff>
      <xdr:row>64</xdr:row>
      <xdr:rowOff>154781</xdr:rowOff>
    </xdr:from>
    <xdr:to>
      <xdr:col>12</xdr:col>
      <xdr:colOff>464344</xdr:colOff>
      <xdr:row>68</xdr:row>
      <xdr:rowOff>119062</xdr:rowOff>
    </xdr:to>
    <xdr:cxnSp macro="">
      <xdr:nvCxnSpPr>
        <xdr:cNvPr id="35" name="Raven puščični povezovalnik 34">
          <a:extLst>
            <a:ext uri="{FF2B5EF4-FFF2-40B4-BE49-F238E27FC236}">
              <a16:creationId xmlns:a16="http://schemas.microsoft.com/office/drawing/2014/main" id="{70D3DB0C-36A8-4113-B28F-9CDB3371BFC7}"/>
            </a:ext>
          </a:extLst>
        </xdr:cNvPr>
        <xdr:cNvCxnSpPr/>
      </xdr:nvCxnSpPr>
      <xdr:spPr>
        <a:xfrm>
          <a:off x="19238119" y="13918406"/>
          <a:ext cx="0" cy="726281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</xdr:colOff>
      <xdr:row>40</xdr:row>
      <xdr:rowOff>11906</xdr:rowOff>
    </xdr:from>
    <xdr:to>
      <xdr:col>7</xdr:col>
      <xdr:colOff>761997</xdr:colOff>
      <xdr:row>40</xdr:row>
      <xdr:rowOff>107157</xdr:rowOff>
    </xdr:to>
    <xdr:cxnSp macro="">
      <xdr:nvCxnSpPr>
        <xdr:cNvPr id="37" name="Raven povezovalnik 36">
          <a:extLst>
            <a:ext uri="{FF2B5EF4-FFF2-40B4-BE49-F238E27FC236}">
              <a16:creationId xmlns:a16="http://schemas.microsoft.com/office/drawing/2014/main" id="{E20853BD-F19F-4306-8F35-A2F9DBB42512}"/>
            </a:ext>
          </a:extLst>
        </xdr:cNvPr>
        <xdr:cNvCxnSpPr/>
      </xdr:nvCxnSpPr>
      <xdr:spPr>
        <a:xfrm>
          <a:off x="10834687" y="9215437"/>
          <a:ext cx="738185" cy="95251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1343025</xdr:colOff>
      <xdr:row>42</xdr:row>
      <xdr:rowOff>9522</xdr:rowOff>
    </xdr:from>
    <xdr:to>
      <xdr:col>7</xdr:col>
      <xdr:colOff>735804</xdr:colOff>
      <xdr:row>42</xdr:row>
      <xdr:rowOff>104773</xdr:rowOff>
    </xdr:to>
    <xdr:cxnSp macro="">
      <xdr:nvCxnSpPr>
        <xdr:cNvPr id="39" name="Raven povezovalnik 38">
          <a:extLst>
            <a:ext uri="{FF2B5EF4-FFF2-40B4-BE49-F238E27FC236}">
              <a16:creationId xmlns:a16="http://schemas.microsoft.com/office/drawing/2014/main" id="{0A9AF3DB-70AC-4B3C-B89D-CB8C8C6A0958}"/>
            </a:ext>
          </a:extLst>
        </xdr:cNvPr>
        <xdr:cNvCxnSpPr/>
      </xdr:nvCxnSpPr>
      <xdr:spPr>
        <a:xfrm>
          <a:off x="10808494" y="9594053"/>
          <a:ext cx="738185" cy="95251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59531</xdr:colOff>
      <xdr:row>39</xdr:row>
      <xdr:rowOff>57152</xdr:rowOff>
    </xdr:from>
    <xdr:to>
      <xdr:col>3</xdr:col>
      <xdr:colOff>69055</xdr:colOff>
      <xdr:row>40</xdr:row>
      <xdr:rowOff>83347</xdr:rowOff>
    </xdr:to>
    <xdr:cxnSp macro="">
      <xdr:nvCxnSpPr>
        <xdr:cNvPr id="40" name="Raven povezovalnik 39">
          <a:extLst>
            <a:ext uri="{FF2B5EF4-FFF2-40B4-BE49-F238E27FC236}">
              <a16:creationId xmlns:a16="http://schemas.microsoft.com/office/drawing/2014/main" id="{D93E4067-9C75-46F4-AF81-741ED8D07D68}"/>
            </a:ext>
          </a:extLst>
        </xdr:cNvPr>
        <xdr:cNvCxnSpPr/>
      </xdr:nvCxnSpPr>
      <xdr:spPr>
        <a:xfrm flipH="1">
          <a:off x="5036344" y="9070183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57153</xdr:colOff>
      <xdr:row>41</xdr:row>
      <xdr:rowOff>66672</xdr:rowOff>
    </xdr:from>
    <xdr:to>
      <xdr:col>3</xdr:col>
      <xdr:colOff>66677</xdr:colOff>
      <xdr:row>42</xdr:row>
      <xdr:rowOff>92867</xdr:rowOff>
    </xdr:to>
    <xdr:cxnSp macro="">
      <xdr:nvCxnSpPr>
        <xdr:cNvPr id="42" name="Raven povezovalnik 41">
          <a:extLst>
            <a:ext uri="{FF2B5EF4-FFF2-40B4-BE49-F238E27FC236}">
              <a16:creationId xmlns:a16="http://schemas.microsoft.com/office/drawing/2014/main" id="{C8A82CFB-CEC4-4460-ABC8-CA8BF4150C86}"/>
            </a:ext>
          </a:extLst>
        </xdr:cNvPr>
        <xdr:cNvCxnSpPr/>
      </xdr:nvCxnSpPr>
      <xdr:spPr>
        <a:xfrm flipH="1">
          <a:off x="5033966" y="9460703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759618</xdr:colOff>
      <xdr:row>39</xdr:row>
      <xdr:rowOff>54769</xdr:rowOff>
    </xdr:from>
    <xdr:to>
      <xdr:col>3</xdr:col>
      <xdr:colOff>769142</xdr:colOff>
      <xdr:row>40</xdr:row>
      <xdr:rowOff>80964</xdr:rowOff>
    </xdr:to>
    <xdr:cxnSp macro="">
      <xdr:nvCxnSpPr>
        <xdr:cNvPr id="43" name="Raven povezovalnik 42">
          <a:extLst>
            <a:ext uri="{FF2B5EF4-FFF2-40B4-BE49-F238E27FC236}">
              <a16:creationId xmlns:a16="http://schemas.microsoft.com/office/drawing/2014/main" id="{B7C77744-A6C1-4477-9FA9-7A9FD09E4B29}"/>
            </a:ext>
          </a:extLst>
        </xdr:cNvPr>
        <xdr:cNvCxnSpPr/>
      </xdr:nvCxnSpPr>
      <xdr:spPr>
        <a:xfrm flipH="1">
          <a:off x="5736431" y="9067800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697705</xdr:colOff>
      <xdr:row>41</xdr:row>
      <xdr:rowOff>88106</xdr:rowOff>
    </xdr:from>
    <xdr:to>
      <xdr:col>3</xdr:col>
      <xdr:colOff>707229</xdr:colOff>
      <xdr:row>42</xdr:row>
      <xdr:rowOff>114301</xdr:rowOff>
    </xdr:to>
    <xdr:cxnSp macro="">
      <xdr:nvCxnSpPr>
        <xdr:cNvPr id="44" name="Raven povezovalnik 43">
          <a:extLst>
            <a:ext uri="{FF2B5EF4-FFF2-40B4-BE49-F238E27FC236}">
              <a16:creationId xmlns:a16="http://schemas.microsoft.com/office/drawing/2014/main" id="{BC01036B-33A8-4D1D-9402-CC6348C57999}"/>
            </a:ext>
          </a:extLst>
        </xdr:cNvPr>
        <xdr:cNvCxnSpPr/>
      </xdr:nvCxnSpPr>
      <xdr:spPr>
        <a:xfrm flipH="1">
          <a:off x="5674518" y="9482137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542917</xdr:colOff>
      <xdr:row>39</xdr:row>
      <xdr:rowOff>52390</xdr:rowOff>
    </xdr:from>
    <xdr:to>
      <xdr:col>5</xdr:col>
      <xdr:colOff>552441</xdr:colOff>
      <xdr:row>40</xdr:row>
      <xdr:rowOff>78585</xdr:rowOff>
    </xdr:to>
    <xdr:cxnSp macro="">
      <xdr:nvCxnSpPr>
        <xdr:cNvPr id="45" name="Raven povezovalnik 44">
          <a:extLst>
            <a:ext uri="{FF2B5EF4-FFF2-40B4-BE49-F238E27FC236}">
              <a16:creationId xmlns:a16="http://schemas.microsoft.com/office/drawing/2014/main" id="{1DE689C8-0EE6-45FF-BCBC-BE0D169E33F5}"/>
            </a:ext>
          </a:extLst>
        </xdr:cNvPr>
        <xdr:cNvCxnSpPr/>
      </xdr:nvCxnSpPr>
      <xdr:spPr>
        <a:xfrm flipH="1">
          <a:off x="8936823" y="9065421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564346</xdr:colOff>
      <xdr:row>41</xdr:row>
      <xdr:rowOff>85728</xdr:rowOff>
    </xdr:from>
    <xdr:to>
      <xdr:col>5</xdr:col>
      <xdr:colOff>573870</xdr:colOff>
      <xdr:row>42</xdr:row>
      <xdr:rowOff>111923</xdr:rowOff>
    </xdr:to>
    <xdr:cxnSp macro="">
      <xdr:nvCxnSpPr>
        <xdr:cNvPr id="46" name="Raven povezovalnik 45">
          <a:extLst>
            <a:ext uri="{FF2B5EF4-FFF2-40B4-BE49-F238E27FC236}">
              <a16:creationId xmlns:a16="http://schemas.microsoft.com/office/drawing/2014/main" id="{1ED4F7F8-E5E7-4432-BCF1-543AAB66ADD3}"/>
            </a:ext>
          </a:extLst>
        </xdr:cNvPr>
        <xdr:cNvCxnSpPr/>
      </xdr:nvCxnSpPr>
      <xdr:spPr>
        <a:xfrm flipH="1">
          <a:off x="8958252" y="9479759"/>
          <a:ext cx="9524" cy="216695"/>
        </a:xfrm>
        <a:prstGeom prst="line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21435</xdr:colOff>
      <xdr:row>39</xdr:row>
      <xdr:rowOff>176212</xdr:rowOff>
    </xdr:from>
    <xdr:to>
      <xdr:col>5</xdr:col>
      <xdr:colOff>1057279</xdr:colOff>
      <xdr:row>39</xdr:row>
      <xdr:rowOff>176212</xdr:rowOff>
    </xdr:to>
    <xdr:cxnSp macro="">
      <xdr:nvCxnSpPr>
        <xdr:cNvPr id="47" name="Raven povezovalnik 46">
          <a:extLst>
            <a:ext uri="{FF2B5EF4-FFF2-40B4-BE49-F238E27FC236}">
              <a16:creationId xmlns:a16="http://schemas.microsoft.com/office/drawing/2014/main" id="{5D90620A-6374-4EFA-80AA-0B2D60053CA3}"/>
            </a:ext>
          </a:extLst>
        </xdr:cNvPr>
        <xdr:cNvCxnSpPr/>
      </xdr:nvCxnSpPr>
      <xdr:spPr>
        <a:xfrm>
          <a:off x="8415341" y="8998743"/>
          <a:ext cx="1035844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7151</xdr:colOff>
      <xdr:row>41</xdr:row>
      <xdr:rowOff>185732</xdr:rowOff>
    </xdr:from>
    <xdr:to>
      <xdr:col>5</xdr:col>
      <xdr:colOff>1042995</xdr:colOff>
      <xdr:row>41</xdr:row>
      <xdr:rowOff>185732</xdr:rowOff>
    </xdr:to>
    <xdr:cxnSp macro="">
      <xdr:nvCxnSpPr>
        <xdr:cNvPr id="49" name="Raven povezovalnik 48">
          <a:extLst>
            <a:ext uri="{FF2B5EF4-FFF2-40B4-BE49-F238E27FC236}">
              <a16:creationId xmlns:a16="http://schemas.microsoft.com/office/drawing/2014/main" id="{23BD9082-B5FE-4EFF-BAC3-8C7E5B0C2A46}"/>
            </a:ext>
          </a:extLst>
        </xdr:cNvPr>
        <xdr:cNvCxnSpPr/>
      </xdr:nvCxnSpPr>
      <xdr:spPr>
        <a:xfrm>
          <a:off x="8401057" y="9389263"/>
          <a:ext cx="1035844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2107439</xdr:colOff>
      <xdr:row>43</xdr:row>
      <xdr:rowOff>188120</xdr:rowOff>
    </xdr:from>
    <xdr:to>
      <xdr:col>5</xdr:col>
      <xdr:colOff>1023971</xdr:colOff>
      <xdr:row>43</xdr:row>
      <xdr:rowOff>188120</xdr:rowOff>
    </xdr:to>
    <xdr:cxnSp macro="">
      <xdr:nvCxnSpPr>
        <xdr:cNvPr id="51" name="Raven povezovalnik 50">
          <a:extLst>
            <a:ext uri="{FF2B5EF4-FFF2-40B4-BE49-F238E27FC236}">
              <a16:creationId xmlns:a16="http://schemas.microsoft.com/office/drawing/2014/main" id="{503D9DA6-5552-478D-8A1B-57D5A44576F3}"/>
            </a:ext>
          </a:extLst>
        </xdr:cNvPr>
        <xdr:cNvCxnSpPr/>
      </xdr:nvCxnSpPr>
      <xdr:spPr>
        <a:xfrm>
          <a:off x="8382033" y="9772651"/>
          <a:ext cx="1035844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83343</xdr:colOff>
      <xdr:row>41</xdr:row>
      <xdr:rowOff>83344</xdr:rowOff>
    </xdr:from>
    <xdr:to>
      <xdr:col>6</xdr:col>
      <xdr:colOff>857250</xdr:colOff>
      <xdr:row>41</xdr:row>
      <xdr:rowOff>83344</xdr:rowOff>
    </xdr:to>
    <xdr:cxnSp macro="">
      <xdr:nvCxnSpPr>
        <xdr:cNvPr id="53" name="Raven puščični povezovalnik 52">
          <a:extLst>
            <a:ext uri="{FF2B5EF4-FFF2-40B4-BE49-F238E27FC236}">
              <a16:creationId xmlns:a16="http://schemas.microsoft.com/office/drawing/2014/main" id="{4ECB84E9-7BBD-403C-A06A-74D9E4A15BDC}"/>
            </a:ext>
          </a:extLst>
        </xdr:cNvPr>
        <xdr:cNvCxnSpPr/>
      </xdr:nvCxnSpPr>
      <xdr:spPr>
        <a:xfrm>
          <a:off x="9548812" y="9286875"/>
          <a:ext cx="77390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</xdr:colOff>
      <xdr:row>39</xdr:row>
      <xdr:rowOff>107156</xdr:rowOff>
    </xdr:from>
    <xdr:to>
      <xdr:col>6</xdr:col>
      <xdr:colOff>845344</xdr:colOff>
      <xdr:row>39</xdr:row>
      <xdr:rowOff>107156</xdr:rowOff>
    </xdr:to>
    <xdr:cxnSp macro="">
      <xdr:nvCxnSpPr>
        <xdr:cNvPr id="55" name="Raven puščični povezovalnik 54">
          <a:extLst>
            <a:ext uri="{FF2B5EF4-FFF2-40B4-BE49-F238E27FC236}">
              <a16:creationId xmlns:a16="http://schemas.microsoft.com/office/drawing/2014/main" id="{447EC336-267A-49DE-BB58-64601E0147AF}"/>
            </a:ext>
          </a:extLst>
        </xdr:cNvPr>
        <xdr:cNvCxnSpPr/>
      </xdr:nvCxnSpPr>
      <xdr:spPr>
        <a:xfrm>
          <a:off x="9536906" y="8929687"/>
          <a:ext cx="77390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47624</xdr:colOff>
      <xdr:row>43</xdr:row>
      <xdr:rowOff>107153</xdr:rowOff>
    </xdr:from>
    <xdr:to>
      <xdr:col>6</xdr:col>
      <xdr:colOff>821531</xdr:colOff>
      <xdr:row>43</xdr:row>
      <xdr:rowOff>107153</xdr:rowOff>
    </xdr:to>
    <xdr:cxnSp macro="">
      <xdr:nvCxnSpPr>
        <xdr:cNvPr id="56" name="Raven puščični povezovalnik 55">
          <a:extLst>
            <a:ext uri="{FF2B5EF4-FFF2-40B4-BE49-F238E27FC236}">
              <a16:creationId xmlns:a16="http://schemas.microsoft.com/office/drawing/2014/main" id="{8A480EB6-21F8-41CC-8C9D-50F67F3E3A15}"/>
            </a:ext>
          </a:extLst>
        </xdr:cNvPr>
        <xdr:cNvCxnSpPr/>
      </xdr:nvCxnSpPr>
      <xdr:spPr>
        <a:xfrm>
          <a:off x="9513093" y="9691684"/>
          <a:ext cx="77390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52</xdr:row>
      <xdr:rowOff>95245</xdr:rowOff>
    </xdr:from>
    <xdr:to>
      <xdr:col>5</xdr:col>
      <xdr:colOff>1059656</xdr:colOff>
      <xdr:row>55</xdr:row>
      <xdr:rowOff>11901</xdr:rowOff>
    </xdr:to>
    <xdr:sp macro="" textlink="">
      <xdr:nvSpPr>
        <xdr:cNvPr id="57" name="PoljeZBesedilom 56">
          <a:extLst>
            <a:ext uri="{FF2B5EF4-FFF2-40B4-BE49-F238E27FC236}">
              <a16:creationId xmlns:a16="http://schemas.microsoft.com/office/drawing/2014/main" id="{42E4A426-6D8B-40C9-8469-47B67ED49EBB}"/>
            </a:ext>
          </a:extLst>
        </xdr:cNvPr>
        <xdr:cNvSpPr txBox="1"/>
      </xdr:nvSpPr>
      <xdr:spPr>
        <a:xfrm>
          <a:off x="0" y="11394276"/>
          <a:ext cx="9453562" cy="488156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 u="sng">
              <a:solidFill>
                <a:schemeClr val="bg1"/>
              </a:solidFill>
            </a:rPr>
            <a:t>NABAVA</a:t>
          </a:r>
          <a:r>
            <a:rPr lang="sl-SI" sz="1100" b="1" u="sng" baseline="0">
              <a:solidFill>
                <a:schemeClr val="bg1"/>
              </a:solidFill>
            </a:rPr>
            <a:t> JE VEČJA OD DOBAVE </a:t>
          </a:r>
          <a:r>
            <a:rPr lang="sl-SI" sz="1100" baseline="0">
              <a:solidFill>
                <a:schemeClr val="bg1"/>
              </a:solidFill>
            </a:rPr>
            <a:t>ZA DOLOČENO PODJETJE, DOBI </a:t>
          </a:r>
          <a:r>
            <a:rPr lang="sl-SI" sz="1100" b="1" baseline="0">
              <a:solidFill>
                <a:schemeClr val="bg1"/>
              </a:solidFill>
            </a:rPr>
            <a:t>VRAČILO DDV </a:t>
          </a:r>
          <a:r>
            <a:rPr lang="sl-SI" sz="1100" baseline="0">
              <a:solidFill>
                <a:schemeClr val="bg1"/>
              </a:solidFill>
            </a:rPr>
            <a:t>OD DRŽAVE (</a:t>
          </a:r>
          <a:r>
            <a:rPr lang="sl-SI" sz="1100" b="1" baseline="0">
              <a:solidFill>
                <a:schemeClr val="bg1"/>
              </a:solidFill>
            </a:rPr>
            <a:t>PREPLAČILO</a:t>
          </a:r>
          <a:r>
            <a:rPr lang="sl-SI" sz="1100" baseline="0">
              <a:solidFill>
                <a:schemeClr val="bg1"/>
              </a:solidFill>
            </a:rPr>
            <a:t>!) </a:t>
          </a:r>
          <a:r>
            <a:rPr lang="sl-SI" sz="1100" b="1" u="sng" baseline="0">
              <a:solidFill>
                <a:schemeClr val="bg1"/>
              </a:solidFill>
            </a:rPr>
            <a:t>KDAJ BI BILA NABAVA VEČJA OD DOBAVE?</a:t>
          </a:r>
        </a:p>
        <a:p>
          <a:r>
            <a:rPr lang="sl-SI" sz="1100" b="1" u="sng" baseline="0">
              <a:solidFill>
                <a:schemeClr val="bg1"/>
              </a:solidFill>
            </a:rPr>
            <a:t>DOBAVA JE VEČJA OD NABAVE </a:t>
          </a:r>
          <a:r>
            <a:rPr lang="sl-SI" sz="1100" baseline="0">
              <a:solidFill>
                <a:schemeClr val="bg1"/>
              </a:solidFill>
            </a:rPr>
            <a:t>ZA DOLOČENO PODJETJE, PLAČA RAZLIKO MED IZHODNIM IN VHODNIM DDV (OBVEZNOST).</a:t>
          </a:r>
          <a:endParaRPr lang="sl-SI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95251</xdr:rowOff>
    </xdr:from>
    <xdr:to>
      <xdr:col>7</xdr:col>
      <xdr:colOff>66675</xdr:colOff>
      <xdr:row>34</xdr:row>
      <xdr:rowOff>135732</xdr:rowOff>
    </xdr:to>
    <xdr:pic>
      <xdr:nvPicPr>
        <xdr:cNvPr id="37" name="Slika 36">
          <a:extLst>
            <a:ext uri="{FF2B5EF4-FFF2-40B4-BE49-F238E27FC236}">
              <a16:creationId xmlns:a16="http://schemas.microsoft.com/office/drawing/2014/main" id="{448A5DCD-7490-4B00-8CD5-C368E176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2782"/>
          <a:ext cx="10877550" cy="4802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9</xdr:row>
      <xdr:rowOff>38100</xdr:rowOff>
    </xdr:from>
    <xdr:to>
      <xdr:col>11</xdr:col>
      <xdr:colOff>1359694</xdr:colOff>
      <xdr:row>25</xdr:row>
      <xdr:rowOff>41740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76FDC12-5AD3-441D-A5BE-5DD24BBD9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3133725"/>
          <a:ext cx="7474744" cy="3051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952506</xdr:colOff>
      <xdr:row>31</xdr:row>
      <xdr:rowOff>11907</xdr:rowOff>
    </xdr:from>
    <xdr:to>
      <xdr:col>4</xdr:col>
      <xdr:colOff>1702600</xdr:colOff>
      <xdr:row>32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552A732E-9431-4D46-A36E-07A1351A4BAB}"/>
            </a:ext>
          </a:extLst>
        </xdr:cNvPr>
        <xdr:cNvSpPr txBox="1"/>
      </xdr:nvSpPr>
      <xdr:spPr>
        <a:xfrm>
          <a:off x="7227100" y="7310438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3</xdr:col>
      <xdr:colOff>535781</xdr:colOff>
      <xdr:row>24</xdr:row>
      <xdr:rowOff>188114</xdr:rowOff>
    </xdr:from>
    <xdr:to>
      <xdr:col>3</xdr:col>
      <xdr:colOff>761999</xdr:colOff>
      <xdr:row>28</xdr:row>
      <xdr:rowOff>176208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41414CDF-EAC5-4742-9BD7-F150939FF1A2}"/>
            </a:ext>
          </a:extLst>
        </xdr:cNvPr>
        <xdr:cNvSpPr txBox="1"/>
      </xdr:nvSpPr>
      <xdr:spPr>
        <a:xfrm rot="5400000">
          <a:off x="5250656" y="6415083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3</xdr:col>
      <xdr:colOff>857248</xdr:colOff>
      <xdr:row>20</xdr:row>
      <xdr:rowOff>176213</xdr:rowOff>
    </xdr:from>
    <xdr:to>
      <xdr:col>3</xdr:col>
      <xdr:colOff>1083466</xdr:colOff>
      <xdr:row>24</xdr:row>
      <xdr:rowOff>164307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1380A8F2-61A7-4DFB-BCBD-C46125AD3088}"/>
            </a:ext>
          </a:extLst>
        </xdr:cNvPr>
        <xdr:cNvSpPr txBox="1"/>
      </xdr:nvSpPr>
      <xdr:spPr>
        <a:xfrm rot="5400000">
          <a:off x="5572123" y="5641182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1</xdr:col>
      <xdr:colOff>1116812</xdr:colOff>
      <xdr:row>18</xdr:row>
      <xdr:rowOff>138109</xdr:rowOff>
    </xdr:from>
    <xdr:to>
      <xdr:col>1</xdr:col>
      <xdr:colOff>1866906</xdr:colOff>
      <xdr:row>19</xdr:row>
      <xdr:rowOff>173827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B327A194-6F8B-42AF-8E98-8DB6D009262C}"/>
            </a:ext>
          </a:extLst>
        </xdr:cNvPr>
        <xdr:cNvSpPr txBox="1"/>
      </xdr:nvSpPr>
      <xdr:spPr>
        <a:xfrm>
          <a:off x="1724031" y="4960140"/>
          <a:ext cx="750094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DOBAVA</a:t>
          </a:r>
        </a:p>
      </xdr:txBody>
    </xdr:sp>
    <xdr:clientData/>
  </xdr:twoCellAnchor>
  <xdr:twoCellAnchor>
    <xdr:from>
      <xdr:col>4</xdr:col>
      <xdr:colOff>1821656</xdr:colOff>
      <xdr:row>31</xdr:row>
      <xdr:rowOff>0</xdr:rowOff>
    </xdr:from>
    <xdr:to>
      <xdr:col>5</xdr:col>
      <xdr:colOff>440532</xdr:colOff>
      <xdr:row>31</xdr:row>
      <xdr:rowOff>190499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B04210ED-740A-46ED-854D-006E649288C1}"/>
            </a:ext>
          </a:extLst>
        </xdr:cNvPr>
        <xdr:cNvSpPr txBox="1"/>
      </xdr:nvSpPr>
      <xdr:spPr>
        <a:xfrm>
          <a:off x="8096250" y="7298531"/>
          <a:ext cx="738188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2</xdr:col>
      <xdr:colOff>247643</xdr:colOff>
      <xdr:row>17</xdr:row>
      <xdr:rowOff>42864</xdr:rowOff>
    </xdr:from>
    <xdr:to>
      <xdr:col>3</xdr:col>
      <xdr:colOff>92862</xdr:colOff>
      <xdr:row>18</xdr:row>
      <xdr:rowOff>47626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EC4F1310-EC81-4002-8978-F3F78D647B7C}"/>
            </a:ext>
          </a:extLst>
        </xdr:cNvPr>
        <xdr:cNvSpPr txBox="1"/>
      </xdr:nvSpPr>
      <xdr:spPr>
        <a:xfrm>
          <a:off x="4319581" y="4674395"/>
          <a:ext cx="750094" cy="195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NABAVA</a:t>
          </a:r>
        </a:p>
      </xdr:txBody>
    </xdr:sp>
    <xdr:clientData/>
  </xdr:twoCellAnchor>
  <xdr:twoCellAnchor>
    <xdr:from>
      <xdr:col>5</xdr:col>
      <xdr:colOff>130969</xdr:colOff>
      <xdr:row>47</xdr:row>
      <xdr:rowOff>190499</xdr:rowOff>
    </xdr:from>
    <xdr:to>
      <xdr:col>7</xdr:col>
      <xdr:colOff>166687</xdr:colOff>
      <xdr:row>50</xdr:row>
      <xdr:rowOff>178594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34FE92CC-F650-4536-B9A7-8F9543828713}"/>
            </a:ext>
          </a:extLst>
        </xdr:cNvPr>
        <xdr:cNvSpPr txBox="1"/>
      </xdr:nvSpPr>
      <xdr:spPr>
        <a:xfrm>
          <a:off x="8532019" y="10525124"/>
          <a:ext cx="2445543" cy="559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Kupec</a:t>
          </a:r>
          <a:r>
            <a:rPr lang="sl-SI" sz="1100" baseline="0"/>
            <a:t> Tone Kavčič plača za borovničev sok 54,10 eur DDV podjetju Mizar d.o.o.</a:t>
          </a:r>
        </a:p>
      </xdr:txBody>
    </xdr:sp>
    <xdr:clientData/>
  </xdr:twoCellAnchor>
  <xdr:twoCellAnchor>
    <xdr:from>
      <xdr:col>7</xdr:col>
      <xdr:colOff>1333500</xdr:colOff>
      <xdr:row>48</xdr:row>
      <xdr:rowOff>11905</xdr:rowOff>
    </xdr:from>
    <xdr:to>
      <xdr:col>10</xdr:col>
      <xdr:colOff>1047750</xdr:colOff>
      <xdr:row>51</xdr:row>
      <xdr:rowOff>107156</xdr:rowOff>
    </xdr:to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1C6097EB-86BA-49F1-BDF2-B552585EBB43}"/>
            </a:ext>
          </a:extLst>
        </xdr:cNvPr>
        <xdr:cNvSpPr txBox="1"/>
      </xdr:nvSpPr>
      <xdr:spPr>
        <a:xfrm>
          <a:off x="12144375" y="10537030"/>
          <a:ext cx="4676775" cy="666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 baseline="0"/>
            <a:t>Gozdar, d.o.o. nakaže državi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12,98 EUR</a:t>
          </a:r>
          <a:r>
            <a:rPr lang="sl-SI" sz="1100" baseline="0"/>
            <a:t> kot davek od DDV </a:t>
          </a:r>
          <a:br>
            <a:rPr lang="sl-SI" sz="1100" baseline="0"/>
          </a:b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Trgovina, d.o.o. nakaže 15,15 EUR. državi kot davek od DDV </a:t>
          </a:r>
          <a:endParaRPr lang="sl-SI">
            <a:effectLst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Sokovi, d.o.o. nakaže 25,97 EUR državi kot davek od DDV .</a:t>
          </a:r>
          <a:endParaRPr lang="sl-SI" sz="1100"/>
        </a:p>
        <a:p>
          <a:endParaRPr lang="sl-SI" sz="1100"/>
        </a:p>
      </xdr:txBody>
    </xdr:sp>
    <xdr:clientData/>
  </xdr:twoCellAnchor>
  <xdr:twoCellAnchor>
    <xdr:from>
      <xdr:col>3</xdr:col>
      <xdr:colOff>940605</xdr:colOff>
      <xdr:row>46</xdr:row>
      <xdr:rowOff>47624</xdr:rowOff>
    </xdr:from>
    <xdr:to>
      <xdr:col>3</xdr:col>
      <xdr:colOff>952511</xdr:colOff>
      <xdr:row>48</xdr:row>
      <xdr:rowOff>23811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8FFFEC0E-06A0-450E-A2E8-CE7F2F6928E1}"/>
            </a:ext>
          </a:extLst>
        </xdr:cNvPr>
        <xdr:cNvCxnSpPr/>
      </xdr:nvCxnSpPr>
      <xdr:spPr>
        <a:xfrm flipV="1">
          <a:off x="5922180" y="10191749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2009757</xdr:colOff>
      <xdr:row>45</xdr:row>
      <xdr:rowOff>164305</xdr:rowOff>
    </xdr:from>
    <xdr:to>
      <xdr:col>8</xdr:col>
      <xdr:colOff>2021663</xdr:colOff>
      <xdr:row>47</xdr:row>
      <xdr:rowOff>140492</xdr:rowOff>
    </xdr:to>
    <xdr:cxnSp macro="">
      <xdr:nvCxnSpPr>
        <xdr:cNvPr id="13" name="Raven puščični povezovalnik 12">
          <a:extLst>
            <a:ext uri="{FF2B5EF4-FFF2-40B4-BE49-F238E27FC236}">
              <a16:creationId xmlns:a16="http://schemas.microsoft.com/office/drawing/2014/main" id="{BED4651D-0DF2-42CC-88BA-76757807DCF6}"/>
            </a:ext>
          </a:extLst>
        </xdr:cNvPr>
        <xdr:cNvCxnSpPr/>
      </xdr:nvCxnSpPr>
      <xdr:spPr>
        <a:xfrm flipV="1">
          <a:off x="14163657" y="10117930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714376</xdr:colOff>
      <xdr:row>48</xdr:row>
      <xdr:rowOff>47624</xdr:rowOff>
    </xdr:from>
    <xdr:to>
      <xdr:col>4</xdr:col>
      <xdr:colOff>1869282</xdr:colOff>
      <xdr:row>51</xdr:row>
      <xdr:rowOff>107156</xdr:rowOff>
    </xdr:to>
    <xdr:sp macro="" textlink="">
      <xdr:nvSpPr>
        <xdr:cNvPr id="14" name="PoljeZBesedilom 13">
          <a:extLst>
            <a:ext uri="{FF2B5EF4-FFF2-40B4-BE49-F238E27FC236}">
              <a16:creationId xmlns:a16="http://schemas.microsoft.com/office/drawing/2014/main" id="{C33EB9C9-BE00-4D99-A403-42F7EB9D60C7}"/>
            </a:ext>
          </a:extLst>
        </xdr:cNvPr>
        <xdr:cNvSpPr txBox="1"/>
      </xdr:nvSpPr>
      <xdr:spPr>
        <a:xfrm>
          <a:off x="5695951" y="10572749"/>
          <a:ext cx="2450306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Ustavarjena dodana vrednost: borovnice, borovnice, borovničev sok</a:t>
          </a:r>
        </a:p>
      </xdr:txBody>
    </xdr:sp>
    <xdr:clientData/>
  </xdr:twoCellAnchor>
  <xdr:twoCellAnchor>
    <xdr:from>
      <xdr:col>1</xdr:col>
      <xdr:colOff>1928808</xdr:colOff>
      <xdr:row>47</xdr:row>
      <xdr:rowOff>190498</xdr:rowOff>
    </xdr:from>
    <xdr:to>
      <xdr:col>3</xdr:col>
      <xdr:colOff>285749</xdr:colOff>
      <xdr:row>51</xdr:row>
      <xdr:rowOff>59530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1C1A086C-7B78-448E-BAC9-0E3A5C3A12D0}"/>
            </a:ext>
          </a:extLst>
        </xdr:cNvPr>
        <xdr:cNvSpPr txBox="1"/>
      </xdr:nvSpPr>
      <xdr:spPr>
        <a:xfrm>
          <a:off x="2536027" y="10537029"/>
          <a:ext cx="2726535" cy="631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Znesek, ki ga plača Tone Kavčič za borovničev sok z 9,5 % DDV</a:t>
          </a:r>
        </a:p>
      </xdr:txBody>
    </xdr:sp>
    <xdr:clientData/>
  </xdr:twoCellAnchor>
  <xdr:twoCellAnchor>
    <xdr:from>
      <xdr:col>2</xdr:col>
      <xdr:colOff>833439</xdr:colOff>
      <xdr:row>46</xdr:row>
      <xdr:rowOff>23818</xdr:rowOff>
    </xdr:from>
    <xdr:to>
      <xdr:col>2</xdr:col>
      <xdr:colOff>845345</xdr:colOff>
      <xdr:row>48</xdr:row>
      <xdr:rowOff>5</xdr:rowOff>
    </xdr:to>
    <xdr:cxnSp macro="">
      <xdr:nvCxnSpPr>
        <xdr:cNvPr id="16" name="Raven puščični povezovalnik 15">
          <a:extLst>
            <a:ext uri="{FF2B5EF4-FFF2-40B4-BE49-F238E27FC236}">
              <a16:creationId xmlns:a16="http://schemas.microsoft.com/office/drawing/2014/main" id="{739EB698-D710-496B-93E8-CAF5AC78159C}"/>
            </a:ext>
          </a:extLst>
        </xdr:cNvPr>
        <xdr:cNvCxnSpPr/>
      </xdr:nvCxnSpPr>
      <xdr:spPr>
        <a:xfrm flipV="1">
          <a:off x="4910139" y="10167943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904876</xdr:colOff>
      <xdr:row>46</xdr:row>
      <xdr:rowOff>35718</xdr:rowOff>
    </xdr:from>
    <xdr:to>
      <xdr:col>5</xdr:col>
      <xdr:colOff>916782</xdr:colOff>
      <xdr:row>48</xdr:row>
      <xdr:rowOff>11905</xdr:rowOff>
    </xdr:to>
    <xdr:cxnSp macro="">
      <xdr:nvCxnSpPr>
        <xdr:cNvPr id="17" name="Raven puščični povezovalnik 16">
          <a:extLst>
            <a:ext uri="{FF2B5EF4-FFF2-40B4-BE49-F238E27FC236}">
              <a16:creationId xmlns:a16="http://schemas.microsoft.com/office/drawing/2014/main" id="{B081BF5F-EC71-4C1A-9F49-FDA7388C0ED5}"/>
            </a:ext>
          </a:extLst>
        </xdr:cNvPr>
        <xdr:cNvCxnSpPr/>
      </xdr:nvCxnSpPr>
      <xdr:spPr>
        <a:xfrm flipV="1">
          <a:off x="9305926" y="10179843"/>
          <a:ext cx="11906" cy="35718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928687</xdr:colOff>
      <xdr:row>54</xdr:row>
      <xdr:rowOff>35723</xdr:rowOff>
    </xdr:from>
    <xdr:to>
      <xdr:col>9</xdr:col>
      <xdr:colOff>1166812</xdr:colOff>
      <xdr:row>75</xdr:row>
      <xdr:rowOff>23817</xdr:rowOff>
    </xdr:to>
    <xdr:grpSp>
      <xdr:nvGrpSpPr>
        <xdr:cNvPr id="18" name="Skupina 17">
          <a:extLst>
            <a:ext uri="{FF2B5EF4-FFF2-40B4-BE49-F238E27FC236}">
              <a16:creationId xmlns:a16="http://schemas.microsoft.com/office/drawing/2014/main" id="{175F8288-D57B-4059-A019-C54B9DD4C0DC}"/>
            </a:ext>
          </a:extLst>
        </xdr:cNvPr>
        <xdr:cNvGrpSpPr/>
      </xdr:nvGrpSpPr>
      <xdr:grpSpPr>
        <a:xfrm>
          <a:off x="11739562" y="10382254"/>
          <a:ext cx="3988594" cy="3988594"/>
          <a:chOff x="15882937" y="6560344"/>
          <a:chExt cx="3988594" cy="3988594"/>
        </a:xfrm>
      </xdr:grpSpPr>
      <xdr:sp macro="" textlink="">
        <xdr:nvSpPr>
          <xdr:cNvPr id="19" name="Elipsa 18">
            <a:extLst>
              <a:ext uri="{FF2B5EF4-FFF2-40B4-BE49-F238E27FC236}">
                <a16:creationId xmlns:a16="http://schemas.microsoft.com/office/drawing/2014/main" id="{3029AA7E-1806-445D-836B-0F4C44E0D5DB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ŽAGA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156,00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MIZAR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300,00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25,97 eur</a:t>
            </a:r>
            <a:r>
              <a:rPr lang="sl-SI" sz="110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TONE</a:t>
            </a:r>
            <a:r>
              <a:rPr lang="sl-SI" sz="16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KAVČIČ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20" name="Raven puščični povezovalnik 19">
            <a:extLst>
              <a:ext uri="{FF2B5EF4-FFF2-40B4-BE49-F238E27FC236}">
                <a16:creationId xmlns:a16="http://schemas.microsoft.com/office/drawing/2014/main" id="{E9377C63-8798-4160-8924-A0E6D29F51D1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Raven puščični povezovalnik 20">
            <a:extLst>
              <a:ext uri="{FF2B5EF4-FFF2-40B4-BE49-F238E27FC236}">
                <a16:creationId xmlns:a16="http://schemas.microsoft.com/office/drawing/2014/main" id="{67DC7CE5-B6EE-4FD1-83E5-984B2507BF98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Raven puščični povezovalnik 21">
            <a:extLst>
              <a:ext uri="{FF2B5EF4-FFF2-40B4-BE49-F238E27FC236}">
                <a16:creationId xmlns:a16="http://schemas.microsoft.com/office/drawing/2014/main" id="{487EF188-96BC-40C2-BDCE-897990CB713A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509587</xdr:colOff>
      <xdr:row>54</xdr:row>
      <xdr:rowOff>104776</xdr:rowOff>
    </xdr:from>
    <xdr:to>
      <xdr:col>2</xdr:col>
      <xdr:colOff>426243</xdr:colOff>
      <xdr:row>75</xdr:row>
      <xdr:rowOff>92870</xdr:rowOff>
    </xdr:to>
    <xdr:grpSp>
      <xdr:nvGrpSpPr>
        <xdr:cNvPr id="23" name="Skupina 22">
          <a:extLst>
            <a:ext uri="{FF2B5EF4-FFF2-40B4-BE49-F238E27FC236}">
              <a16:creationId xmlns:a16="http://schemas.microsoft.com/office/drawing/2014/main" id="{7AF52826-564D-41F3-8E95-90EEEB838D2D}"/>
            </a:ext>
          </a:extLst>
        </xdr:cNvPr>
        <xdr:cNvGrpSpPr/>
      </xdr:nvGrpSpPr>
      <xdr:grpSpPr>
        <a:xfrm>
          <a:off x="509587" y="10451307"/>
          <a:ext cx="3988594" cy="3988594"/>
          <a:chOff x="15882937" y="6560344"/>
          <a:chExt cx="3988594" cy="3988594"/>
        </a:xfrm>
      </xdr:grpSpPr>
      <xdr:sp macro="" textlink="">
        <xdr:nvSpPr>
          <xdr:cNvPr id="24" name="Elipsa 23">
            <a:extLst>
              <a:ext uri="{FF2B5EF4-FFF2-40B4-BE49-F238E27FC236}">
                <a16:creationId xmlns:a16="http://schemas.microsoft.com/office/drawing/2014/main" id="{FA22D52E-4E67-4C21-AD2E-CBD7122649E3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</a:t>
            </a:r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</a:t>
            </a:r>
          </a:p>
          <a:p>
            <a:pPr algn="l"/>
            <a:r>
              <a:rPr lang="sl-SI" sz="1100"/>
              <a:t>                      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GOZDAR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72,00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12,98 eur 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ŽAGA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  <a:endParaRPr lang="sl-SI" sz="1800"/>
          </a:p>
        </xdr:txBody>
      </xdr:sp>
      <xdr:cxnSp macro="">
        <xdr:nvCxnSpPr>
          <xdr:cNvPr id="25" name="Raven puščični povezovalnik 24">
            <a:extLst>
              <a:ext uri="{FF2B5EF4-FFF2-40B4-BE49-F238E27FC236}">
                <a16:creationId xmlns:a16="http://schemas.microsoft.com/office/drawing/2014/main" id="{2FA4C677-085F-49FA-8799-220CA2EBC6DC}"/>
              </a:ext>
            </a:extLst>
          </xdr:cNvPr>
          <xdr:cNvCxnSpPr/>
        </xdr:nvCxnSpPr>
        <xdr:spPr>
          <a:xfrm>
            <a:off x="17978436" y="8691564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Raven puščični povezovalnik 25">
            <a:extLst>
              <a:ext uri="{FF2B5EF4-FFF2-40B4-BE49-F238E27FC236}">
                <a16:creationId xmlns:a16="http://schemas.microsoft.com/office/drawing/2014/main" id="{FDFA4853-6422-474A-9E5E-E85A89D588BA}"/>
              </a:ext>
            </a:extLst>
          </xdr:cNvPr>
          <xdr:cNvCxnSpPr/>
        </xdr:nvCxnSpPr>
        <xdr:spPr>
          <a:xfrm flipV="1">
            <a:off x="18359437" y="860822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1190624</xdr:colOff>
      <xdr:row>54</xdr:row>
      <xdr:rowOff>23813</xdr:rowOff>
    </xdr:from>
    <xdr:to>
      <xdr:col>6</xdr:col>
      <xdr:colOff>690562</xdr:colOff>
      <xdr:row>75</xdr:row>
      <xdr:rowOff>11907</xdr:rowOff>
    </xdr:to>
    <xdr:grpSp>
      <xdr:nvGrpSpPr>
        <xdr:cNvPr id="27" name="Skupina 26">
          <a:extLst>
            <a:ext uri="{FF2B5EF4-FFF2-40B4-BE49-F238E27FC236}">
              <a16:creationId xmlns:a16="http://schemas.microsoft.com/office/drawing/2014/main" id="{CBB8A36D-D21F-47C8-BAD0-8F46C0C3A79D}"/>
            </a:ext>
          </a:extLst>
        </xdr:cNvPr>
        <xdr:cNvGrpSpPr/>
      </xdr:nvGrpSpPr>
      <xdr:grpSpPr>
        <a:xfrm>
          <a:off x="6167437" y="10370344"/>
          <a:ext cx="3988594" cy="3988594"/>
          <a:chOff x="15882937" y="6560344"/>
          <a:chExt cx="3988594" cy="3988594"/>
        </a:xfrm>
      </xdr:grpSpPr>
      <xdr:sp macro="" textlink="">
        <xdr:nvSpPr>
          <xdr:cNvPr id="28" name="Elipsa 27">
            <a:extLst>
              <a:ext uri="{FF2B5EF4-FFF2-40B4-BE49-F238E27FC236}">
                <a16:creationId xmlns:a16="http://schemas.microsoft.com/office/drawing/2014/main" id="{A7798349-4788-4372-9F3B-7AEB33BCF5DE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GOZDAR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   72,00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ŽAGA</a:t>
            </a:r>
            <a:r>
              <a:rPr lang="sl-SI" sz="1800" baseline="0"/>
              <a:t> D.O.O.</a:t>
            </a:r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156,00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eur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</a:t>
            </a:r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15,15 eur    </a:t>
            </a:r>
            <a:r>
              <a:rPr lang="sl-SI" sz="16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</a:t>
            </a:r>
            <a:endParaRPr lang="sl-SI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endParaRPr lang="sl-SI" sz="1800" baseline="0"/>
          </a:p>
          <a:p>
            <a:pPr algn="ctr"/>
            <a:r>
              <a:rPr lang="sl-SI" sz="1800" baseline="0"/>
              <a:t>DRŽAVI PLAČA DDV</a:t>
            </a:r>
          </a:p>
          <a:p>
            <a:pPr algn="ctr"/>
            <a:r>
              <a:rPr lang="sl-SI" sz="1200" baseline="0"/>
              <a:t>DODANA VRED. =  68,00 eur</a:t>
            </a:r>
          </a:p>
          <a:p>
            <a:pPr algn="ctr"/>
            <a:r>
              <a:rPr lang="sl-SI" sz="1800" baseline="0"/>
              <a:t> </a:t>
            </a:r>
          </a:p>
          <a:p>
            <a:pPr algn="ctr"/>
            <a:endParaRPr lang="sl-SI" sz="1800"/>
          </a:p>
        </xdr:txBody>
      </xdr:sp>
      <xdr:cxnSp macro="">
        <xdr:nvCxnSpPr>
          <xdr:cNvPr id="29" name="Raven puščični povezovalnik 28">
            <a:extLst>
              <a:ext uri="{FF2B5EF4-FFF2-40B4-BE49-F238E27FC236}">
                <a16:creationId xmlns:a16="http://schemas.microsoft.com/office/drawing/2014/main" id="{59A3829F-56CE-40D1-8FA2-5136F3B8A2FD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Raven puščični povezovalnik 29">
            <a:extLst>
              <a:ext uri="{FF2B5EF4-FFF2-40B4-BE49-F238E27FC236}">
                <a16:creationId xmlns:a16="http://schemas.microsoft.com/office/drawing/2014/main" id="{B59D6DDF-31E3-4594-8380-00BA395CA1AB}"/>
              </a:ext>
            </a:extLst>
          </xdr:cNvPr>
          <xdr:cNvCxnSpPr/>
        </xdr:nvCxnSpPr>
        <xdr:spPr>
          <a:xfrm>
            <a:off x="17930812" y="8786812"/>
            <a:ext cx="0" cy="7620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Raven puščični povezovalnik 30">
            <a:extLst>
              <a:ext uri="{FF2B5EF4-FFF2-40B4-BE49-F238E27FC236}">
                <a16:creationId xmlns:a16="http://schemas.microsoft.com/office/drawing/2014/main" id="{C64CF8B7-6F49-4039-9ABB-F6D5CA586E9D}"/>
              </a:ext>
            </a:extLst>
          </xdr:cNvPr>
          <xdr:cNvCxnSpPr/>
        </xdr:nvCxnSpPr>
        <xdr:spPr>
          <a:xfrm flipV="1">
            <a:off x="18359437" y="8727282"/>
            <a:ext cx="0" cy="369092"/>
          </a:xfrm>
          <a:prstGeom prst="straightConnector1">
            <a:avLst/>
          </a:prstGeom>
          <a:ln>
            <a:solidFill>
              <a:schemeClr val="bg1">
                <a:lumMod val="9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54</xdr:row>
      <xdr:rowOff>0</xdr:rowOff>
    </xdr:from>
    <xdr:to>
      <xdr:col>15</xdr:col>
      <xdr:colOff>559594</xdr:colOff>
      <xdr:row>74</xdr:row>
      <xdr:rowOff>178594</xdr:rowOff>
    </xdr:to>
    <xdr:grpSp>
      <xdr:nvGrpSpPr>
        <xdr:cNvPr id="32" name="Skupina 31">
          <a:extLst>
            <a:ext uri="{FF2B5EF4-FFF2-40B4-BE49-F238E27FC236}">
              <a16:creationId xmlns:a16="http://schemas.microsoft.com/office/drawing/2014/main" id="{8B5BC403-3DDB-4E68-9FBB-0C53CBBEFD27}"/>
            </a:ext>
          </a:extLst>
        </xdr:cNvPr>
        <xdr:cNvGrpSpPr/>
      </xdr:nvGrpSpPr>
      <xdr:grpSpPr>
        <a:xfrm>
          <a:off x="17168813" y="10346531"/>
          <a:ext cx="3988594" cy="3988594"/>
          <a:chOff x="15882937" y="6560344"/>
          <a:chExt cx="3988594" cy="3988594"/>
        </a:xfrm>
      </xdr:grpSpPr>
      <xdr:sp macro="" textlink="">
        <xdr:nvSpPr>
          <xdr:cNvPr id="33" name="Elipsa 32">
            <a:extLst>
              <a:ext uri="{FF2B5EF4-FFF2-40B4-BE49-F238E27FC236}">
                <a16:creationId xmlns:a16="http://schemas.microsoft.com/office/drawing/2014/main" id="{68F3D083-D2B9-40B3-AEAC-56248C0BBBB3}"/>
              </a:ext>
            </a:extLst>
          </xdr:cNvPr>
          <xdr:cNvSpPr/>
        </xdr:nvSpPr>
        <xdr:spPr>
          <a:xfrm>
            <a:off x="15882937" y="6560344"/>
            <a:ext cx="3988594" cy="398859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sl-SI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MIZAR</a:t>
            </a:r>
            <a:r>
              <a:rPr lang="sl-SI" sz="1100" baseline="0"/>
              <a:t> </a:t>
            </a:r>
            <a:r>
              <a:rPr lang="sl-SI" sz="1800" baseline="0"/>
              <a:t>D.O.O.</a:t>
            </a:r>
            <a:endParaRPr lang="sl-SI" sz="1800"/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l"/>
            <a:r>
              <a:rPr lang="sl-SI" sz="1100"/>
              <a:t>                     </a:t>
            </a:r>
          </a:p>
          <a:p>
            <a:pPr algn="l"/>
            <a:r>
              <a:rPr lang="sl-SI" sz="1100"/>
              <a:t>                      300,00 eur</a:t>
            </a:r>
          </a:p>
          <a:p>
            <a:pPr algn="l"/>
            <a:endParaRPr lang="sl-SI" sz="1100"/>
          </a:p>
          <a:p>
            <a:pPr algn="l"/>
            <a:endParaRPr lang="sl-SI" sz="1100"/>
          </a:p>
          <a:p>
            <a:pPr algn="ctr"/>
            <a:r>
              <a:rPr lang="sl-SI" sz="1800"/>
              <a:t>      TONE KAVČIČ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</a:t>
            </a:r>
          </a:p>
          <a:p>
            <a:pPr algn="l"/>
            <a:r>
              <a:rPr lang="sl-SI" sz="1100" b="1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                        54,10 eur</a:t>
            </a:r>
          </a:p>
          <a:p>
            <a:pPr algn="ctr"/>
            <a:endParaRPr lang="sl-SI" sz="18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MIZAR D.O.O. PLAČA DDV                                                      </a:t>
            </a:r>
          </a:p>
          <a:p>
            <a:pPr algn="ctr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                                            </a:t>
            </a:r>
          </a:p>
          <a:p>
            <a:pPr algn="l"/>
            <a:r>
              <a:rPr lang="sl-SI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        </a:t>
            </a:r>
            <a:br>
              <a:rPr lang="sl-SI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endParaRPr lang="sl-SI" sz="1800"/>
          </a:p>
        </xdr:txBody>
      </xdr:sp>
      <xdr:cxnSp macro="">
        <xdr:nvCxnSpPr>
          <xdr:cNvPr id="34" name="Raven puščični povezovalnik 33">
            <a:extLst>
              <a:ext uri="{FF2B5EF4-FFF2-40B4-BE49-F238E27FC236}">
                <a16:creationId xmlns:a16="http://schemas.microsoft.com/office/drawing/2014/main" id="{9D323BCC-8759-49D7-B7D7-9F631BC4511D}"/>
              </a:ext>
            </a:extLst>
          </xdr:cNvPr>
          <xdr:cNvCxnSpPr/>
        </xdr:nvCxnSpPr>
        <xdr:spPr>
          <a:xfrm flipV="1">
            <a:off x="17942722" y="7536656"/>
            <a:ext cx="11906" cy="952500"/>
          </a:xfrm>
          <a:prstGeom prst="straightConnector1">
            <a:avLst/>
          </a:prstGeom>
          <a:ln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464344</xdr:colOff>
      <xdr:row>65</xdr:row>
      <xdr:rowOff>154781</xdr:rowOff>
    </xdr:from>
    <xdr:to>
      <xdr:col>12</xdr:col>
      <xdr:colOff>464344</xdr:colOff>
      <xdr:row>69</xdr:row>
      <xdr:rowOff>119062</xdr:rowOff>
    </xdr:to>
    <xdr:cxnSp macro="">
      <xdr:nvCxnSpPr>
        <xdr:cNvPr id="35" name="Raven puščični povezovalnik 34">
          <a:extLst>
            <a:ext uri="{FF2B5EF4-FFF2-40B4-BE49-F238E27FC236}">
              <a16:creationId xmlns:a16="http://schemas.microsoft.com/office/drawing/2014/main" id="{89D1E87B-72A5-48B9-B86A-1D9C12B6CF8D}"/>
            </a:ext>
          </a:extLst>
        </xdr:cNvPr>
        <xdr:cNvCxnSpPr/>
      </xdr:nvCxnSpPr>
      <xdr:spPr>
        <a:xfrm>
          <a:off x="19238119" y="13918406"/>
          <a:ext cx="0" cy="726281"/>
        </a:xfrm>
        <a:prstGeom prst="straightConnector1">
          <a:avLst/>
        </a:prstGeom>
        <a:ln>
          <a:solidFill>
            <a:schemeClr val="bg1">
              <a:lumMod val="9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28575</xdr:rowOff>
    </xdr:from>
    <xdr:to>
      <xdr:col>18</xdr:col>
      <xdr:colOff>485775</xdr:colOff>
      <xdr:row>20</xdr:row>
      <xdr:rowOff>19050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6DBBAE9-1EA6-4DF4-BA78-C823995E22DB}"/>
            </a:ext>
          </a:extLst>
        </xdr:cNvPr>
        <xdr:cNvSpPr txBox="1"/>
      </xdr:nvSpPr>
      <xdr:spPr>
        <a:xfrm>
          <a:off x="171450" y="409575"/>
          <a:ext cx="11287125" cy="341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KREDITNA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METOBA PRI OBRAČUNAVANJU DDV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Kreditna metoda je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obvezujoča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metoda za države članice Evropske unije in se uporablja tudi v vseh državah OECD. Kreditna metoda temelji na odštevanju zneska davka, ki je bil davčnemu zavezancu zaračunan ob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nabavah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od zneska davka, ki ga je davčni zavezanec zaračunal kupcem blaga oziroma naročnikom njegovih storitev ob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prodajah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Temeljni pogoj za uporabo te metode je, da je na računih v vseh fazah prometa ločeno izkazan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znesek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davka na dodano vrednost, s čimer se zagotavlja verodostojen dokaz, ki omogoča davčnemu zavezancu, da od ugotovljenega zneska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izstopnega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davka, zaračunanega na računih kupcem, odšteje znesek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vstopnega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davka, ki mu je bil zaračunan na računih pri nabavah.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 bo davčni zavezanec v davčnem obračunu ugotovil večji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vstopni</a:t>
          </a:r>
          <a:r>
            <a:rPr lang="sl-S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davek od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izstopnega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bo upravičen terjati od države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povračilo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preveč plačanega davka na dodano vrednost. To se bo dogajalo predvsem pri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izvoznikih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(zaradi določene davčne stopnje 0 %), kot tudi pri davčnih zavezancih, ki bodo v določenem davčnem obdobju imeli zelo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visoke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naložbe ali (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večje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nabave zalog).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Razlogi za široko uporabo kreditne metode obračuna davka na dodano vrednost so, da se davčna obveznost davčnega zavezanca lahko ugotovi že pri vsakokratnem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prometu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vsak promet spremlja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račun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ki je ključni pisni dokument za nastanek davčne obveznosti, s kreditno metodo se prek računov zagotavlja najučinkovitejši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nadzor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obračunane in plačane davčne obveznosti, metoda je uporabna tudi v davčnih sistemih z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večjim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številom davčnih stopenj, med vsemi metodami je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najenostavnejša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hkrati tudi najbolj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ažurna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obračun davka na dodano vrednost.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Kreditna metoda obračuna ima iz sistemskega zornega kota to značilnost, da znižane stopnje in oprostitve v posameznih fazah prometa (razen v zadnji fazi prometa) nimajo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negativnih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posledic za prihodke proračuna. Kar davčni zavezanec pridobi v posamezni fazi prometa, izgubi že v naslednji fazi, saj ima zaradi manjšega davka pri nabavi tudi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manjše</a:t>
          </a:r>
          <a:r>
            <a:rPr lang="sl-S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davčno povračilo (oziroma vstopni davek) pri prodaji blaga ali storitve. Z uporabo kreditne metode davčni zavezanec ne računa dodane vrednosti, ampak davčno obveznost.</a:t>
          </a:r>
        </a:p>
        <a:p>
          <a:endParaRPr lang="sl-SI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1133475</xdr:colOff>
      <xdr:row>4</xdr:row>
      <xdr:rowOff>180975</xdr:rowOff>
    </xdr:from>
    <xdr:to>
      <xdr:col>7</xdr:col>
      <xdr:colOff>661985</xdr:colOff>
      <xdr:row>5</xdr:row>
      <xdr:rowOff>85726</xdr:rowOff>
    </xdr:to>
    <xdr:cxnSp macro="">
      <xdr:nvCxnSpPr>
        <xdr:cNvPr id="2" name="Raven povezovalnik 1">
          <a:extLst>
            <a:ext uri="{FF2B5EF4-FFF2-40B4-BE49-F238E27FC236}">
              <a16:creationId xmlns:a16="http://schemas.microsoft.com/office/drawing/2014/main" id="{D85689FB-4371-486B-8196-4932C3086CBE}"/>
            </a:ext>
          </a:extLst>
        </xdr:cNvPr>
        <xdr:cNvCxnSpPr/>
      </xdr:nvCxnSpPr>
      <xdr:spPr>
        <a:xfrm>
          <a:off x="9810750" y="942975"/>
          <a:ext cx="738185" cy="95251"/>
        </a:xfrm>
        <a:prstGeom prst="line">
          <a:avLst/>
        </a:prstGeom>
        <a:ln w="2857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</xdr:row>
      <xdr:rowOff>114300</xdr:rowOff>
    </xdr:from>
    <xdr:to>
      <xdr:col>14</xdr:col>
      <xdr:colOff>409575</xdr:colOff>
      <xdr:row>13</xdr:row>
      <xdr:rowOff>142875</xdr:rowOff>
    </xdr:to>
    <xdr:sp macro="" textlink="">
      <xdr:nvSpPr>
        <xdr:cNvPr id="3" name="Oblaček govora: pravokotnik z zaobljenimi vogali 2">
          <a:extLst>
            <a:ext uri="{FF2B5EF4-FFF2-40B4-BE49-F238E27FC236}">
              <a16:creationId xmlns:a16="http://schemas.microsoft.com/office/drawing/2014/main" id="{07F1B4FD-0911-42C0-8BBF-F18C6A5FDB66}"/>
            </a:ext>
          </a:extLst>
        </xdr:cNvPr>
        <xdr:cNvSpPr/>
      </xdr:nvSpPr>
      <xdr:spPr>
        <a:xfrm rot="5400000">
          <a:off x="13082587" y="-138112"/>
          <a:ext cx="2314575" cy="3200400"/>
        </a:xfrm>
        <a:prstGeom prst="wedgeRoundRectCallou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9</xdr:col>
      <xdr:colOff>542924</xdr:colOff>
      <xdr:row>1</xdr:row>
      <xdr:rowOff>171450</xdr:rowOff>
    </xdr:from>
    <xdr:to>
      <xdr:col>14</xdr:col>
      <xdr:colOff>114300</xdr:colOff>
      <xdr:row>13</xdr:row>
      <xdr:rowOff>38100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51FD261B-B78F-4D63-8984-89FD1AF6DE2B}"/>
            </a:ext>
          </a:extLst>
        </xdr:cNvPr>
        <xdr:cNvSpPr txBox="1"/>
      </xdr:nvSpPr>
      <xdr:spPr>
        <a:xfrm>
          <a:off x="12925424" y="361950"/>
          <a:ext cx="2619376" cy="21526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Karikiran primer:</a:t>
          </a:r>
        </a:p>
        <a:p>
          <a:r>
            <a:rPr lang="sl-SI" sz="1100"/>
            <a:t>Podjetje Zidar d.o.o. opravi samo</a:t>
          </a:r>
          <a:r>
            <a:rPr lang="sl-SI" sz="1100" baseline="0"/>
            <a:t> 1 dobavo, nato zapre podjetje. Prihodki 14,64, izhodni DDV 2,64. </a:t>
          </a:r>
          <a:r>
            <a:rPr lang="sl-SI" sz="1100" b="1" baseline="0"/>
            <a:t>Državi plača 2,64 eur.</a:t>
          </a:r>
        </a:p>
        <a:p>
          <a:endParaRPr lang="sl-SI" sz="1100" baseline="0"/>
        </a:p>
        <a:p>
          <a:r>
            <a:rPr lang="sl-SI" sz="1100"/>
            <a:t>Mirko Vesel, d.o.o. opravi samo eno nabavo, nato zapre podjetje.</a:t>
          </a:r>
          <a:r>
            <a:rPr lang="sl-SI" sz="1100" baseline="0"/>
            <a:t> Odhodki 14,64 eur, vhodni DDV 2,64. </a:t>
          </a:r>
          <a:r>
            <a:rPr lang="sl-SI" sz="1100" b="1" baseline="0"/>
            <a:t>Od države dobi 2,64 eur.</a:t>
          </a:r>
        </a:p>
        <a:p>
          <a:endParaRPr lang="sl-SI" sz="1100" baseline="0"/>
        </a:p>
        <a:p>
          <a:r>
            <a:rPr lang="sl-SI" sz="1100" baseline="0"/>
            <a:t>Koliko dobi država? 2,64-2,64 = 0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opLeftCell="C1" zoomScale="80" zoomScaleNormal="80" workbookViewId="0">
      <selection activeCell="O22" sqref="O22"/>
    </sheetView>
  </sheetViews>
  <sheetFormatPr defaultRowHeight="15" x14ac:dyDescent="0.25"/>
  <cols>
    <col min="2" max="2" width="52" customWidth="1"/>
    <col min="3" max="3" width="13.5703125" customWidth="1"/>
    <col min="4" max="4" width="19.42578125" customWidth="1"/>
    <col min="5" max="5" width="31.85546875" customWidth="1"/>
    <col min="7" max="8" width="20.140625" customWidth="1"/>
    <col min="9" max="9" width="17.42578125" customWidth="1"/>
    <col min="10" max="10" width="18.28515625" customWidth="1"/>
    <col min="11" max="11" width="20.85546875" customWidth="1"/>
    <col min="12" max="12" width="20.28515625" customWidth="1"/>
  </cols>
  <sheetData>
    <row r="1" spans="1:12" x14ac:dyDescent="0.25">
      <c r="A1" s="3" t="s">
        <v>0</v>
      </c>
      <c r="B1" s="13" t="s">
        <v>5</v>
      </c>
      <c r="C1" s="3" t="s">
        <v>1</v>
      </c>
      <c r="D1" s="3" t="s">
        <v>2</v>
      </c>
      <c r="E1" s="3" t="s">
        <v>4</v>
      </c>
      <c r="F1" s="3" t="s">
        <v>3</v>
      </c>
      <c r="G1" s="3" t="s">
        <v>1</v>
      </c>
      <c r="H1" s="3" t="s">
        <v>6</v>
      </c>
      <c r="I1" s="13" t="s">
        <v>17</v>
      </c>
      <c r="J1" s="13" t="s">
        <v>13</v>
      </c>
      <c r="K1" s="13" t="s">
        <v>14</v>
      </c>
      <c r="L1" s="13" t="s">
        <v>15</v>
      </c>
    </row>
    <row r="2" spans="1:12" x14ac:dyDescent="0.25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2" t="s">
        <v>18</v>
      </c>
      <c r="J2" s="12"/>
      <c r="K2" s="12"/>
      <c r="L2" s="12" t="s">
        <v>16</v>
      </c>
    </row>
    <row r="3" spans="1:12" x14ac:dyDescent="0.25">
      <c r="A3" s="116"/>
      <c r="B3" s="116"/>
      <c r="C3" s="116"/>
      <c r="D3" s="33" t="s">
        <v>22</v>
      </c>
      <c r="E3" s="116"/>
      <c r="F3" s="118" t="s">
        <v>8</v>
      </c>
      <c r="G3" s="118" t="s">
        <v>9</v>
      </c>
      <c r="H3" s="118"/>
      <c r="I3" s="118"/>
      <c r="J3" s="118"/>
      <c r="K3" s="118"/>
      <c r="L3" s="12"/>
    </row>
    <row r="4" spans="1:12" ht="15.75" thickBot="1" x14ac:dyDescent="0.3">
      <c r="A4" s="117"/>
      <c r="B4" s="117"/>
      <c r="C4" s="117"/>
      <c r="D4" s="33" t="s">
        <v>23</v>
      </c>
      <c r="E4" s="117"/>
      <c r="F4" s="119"/>
      <c r="G4" s="119"/>
      <c r="H4" s="119"/>
      <c r="I4" s="119"/>
      <c r="J4" s="119"/>
      <c r="K4" s="119"/>
      <c r="L4" s="14"/>
    </row>
    <row r="5" spans="1:12" ht="15.75" thickBot="1" x14ac:dyDescent="0.3">
      <c r="A5" s="27"/>
      <c r="B5" s="27"/>
      <c r="C5" s="28"/>
      <c r="D5" s="26">
        <v>1.095</v>
      </c>
      <c r="E5" s="29">
        <v>8.6758000000000002E-2</v>
      </c>
      <c r="F5" s="30"/>
      <c r="G5" s="28"/>
      <c r="H5" s="31">
        <v>9.5000000000000001E-2</v>
      </c>
      <c r="I5" s="32"/>
      <c r="J5" s="27"/>
      <c r="K5" s="27"/>
      <c r="L5" s="5"/>
    </row>
    <row r="6" spans="1:12" ht="15.75" thickBot="1" x14ac:dyDescent="0.3">
      <c r="A6" s="27"/>
      <c r="B6" s="27"/>
      <c r="C6" s="28"/>
      <c r="D6" s="26">
        <v>1.22</v>
      </c>
      <c r="E6" s="29">
        <v>0.18032799999999999</v>
      </c>
      <c r="F6" s="30"/>
      <c r="G6" s="28"/>
      <c r="H6" s="31">
        <v>0.22</v>
      </c>
      <c r="I6" s="32"/>
      <c r="J6" s="27"/>
      <c r="K6" s="27"/>
      <c r="L6" s="5"/>
    </row>
    <row r="7" spans="1:12" x14ac:dyDescent="0.25">
      <c r="A7" s="8">
        <v>1</v>
      </c>
      <c r="B7" s="34" t="s">
        <v>24</v>
      </c>
      <c r="C7" s="9">
        <v>1</v>
      </c>
      <c r="D7" s="25">
        <f>C7/1.22</f>
        <v>0.81967213114754101</v>
      </c>
      <c r="E7" s="35" t="s">
        <v>21</v>
      </c>
      <c r="F7" s="10">
        <f>C7*E6</f>
        <v>0.18032799999999999</v>
      </c>
      <c r="G7" s="9">
        <f>D7+F7</f>
        <v>1.000000131147541</v>
      </c>
      <c r="H7" s="35" t="s">
        <v>20</v>
      </c>
      <c r="I7" s="17">
        <f>D7</f>
        <v>0.81967213114754101</v>
      </c>
      <c r="J7" s="17">
        <f>I7*H6</f>
        <v>0.18032786885245902</v>
      </c>
      <c r="K7" s="17">
        <v>0</v>
      </c>
      <c r="L7" s="17">
        <f>J7-K7</f>
        <v>0.18032786885245902</v>
      </c>
    </row>
    <row r="8" spans="1:12" ht="15.75" thickBot="1" x14ac:dyDescent="0.3">
      <c r="A8" s="8">
        <v>2</v>
      </c>
      <c r="B8" s="34" t="s">
        <v>25</v>
      </c>
      <c r="C8" s="9">
        <v>1.5</v>
      </c>
      <c r="D8" s="57">
        <f>C8/1.22</f>
        <v>1.2295081967213115</v>
      </c>
      <c r="E8" s="36" t="s">
        <v>21</v>
      </c>
      <c r="F8" s="50">
        <f>C8*E6</f>
        <v>0.27049199999999995</v>
      </c>
      <c r="G8" s="9">
        <f>D8+F8</f>
        <v>1.5000001967213115</v>
      </c>
      <c r="H8" s="36" t="s">
        <v>20</v>
      </c>
      <c r="I8" s="17">
        <f>D8-I7</f>
        <v>0.4098360655737705</v>
      </c>
      <c r="J8" s="20">
        <f>22%*(I7+I8)</f>
        <v>0.27049180327868855</v>
      </c>
      <c r="K8" s="17">
        <f>J7</f>
        <v>0.18032786885245902</v>
      </c>
      <c r="L8" s="17">
        <f>J8-K8</f>
        <v>9.0163934426229525E-2</v>
      </c>
    </row>
    <row r="9" spans="1:12" ht="15.75" thickBot="1" x14ac:dyDescent="0.3">
      <c r="A9" s="8">
        <v>3</v>
      </c>
      <c r="B9" s="34" t="s">
        <v>26</v>
      </c>
      <c r="C9" s="40">
        <v>9</v>
      </c>
      <c r="D9" s="42">
        <f>C9/D5</f>
        <v>8.2191780821917817</v>
      </c>
      <c r="E9" s="56" t="s">
        <v>21</v>
      </c>
      <c r="F9" s="52">
        <f>C9*E5</f>
        <v>0.78082200000000002</v>
      </c>
      <c r="G9" s="49">
        <f>D9+F9</f>
        <v>9.0000000821917823</v>
      </c>
      <c r="H9" s="36" t="s">
        <v>20</v>
      </c>
      <c r="I9" s="45">
        <f>D9-D8</f>
        <v>6.9896698854704704</v>
      </c>
      <c r="J9" s="47">
        <f>9.5%*(I7+I8+I9)</f>
        <v>0.7808219178082193</v>
      </c>
      <c r="K9" s="38">
        <f>J8</f>
        <v>0.27049180327868855</v>
      </c>
      <c r="L9" s="20">
        <f>J9-K9</f>
        <v>0.5103301145295307</v>
      </c>
    </row>
    <row r="10" spans="1:12" ht="16.5" thickTop="1" thickBot="1" x14ac:dyDescent="0.3">
      <c r="A10" s="8">
        <v>4</v>
      </c>
      <c r="B10" s="37"/>
      <c r="C10" s="9">
        <v>0</v>
      </c>
      <c r="D10" s="25"/>
      <c r="E10" s="36" t="s">
        <v>21</v>
      </c>
      <c r="F10" s="51"/>
      <c r="G10" s="9"/>
      <c r="H10" s="36" t="s">
        <v>20</v>
      </c>
      <c r="I10" s="22">
        <f>SUM(I7:I9)</f>
        <v>8.2191780821917817</v>
      </c>
      <c r="J10" s="55"/>
      <c r="K10" s="53"/>
      <c r="L10" s="54">
        <f>SUM(L7:L9)</f>
        <v>0.78082191780821919</v>
      </c>
    </row>
    <row r="11" spans="1:12" ht="15.75" thickTop="1" x14ac:dyDescent="0.25">
      <c r="A11" s="8">
        <v>5</v>
      </c>
      <c r="B11" s="34"/>
      <c r="C11" s="9">
        <v>0</v>
      </c>
      <c r="D11" s="9"/>
      <c r="E11" s="36" t="s">
        <v>21</v>
      </c>
      <c r="F11" s="10"/>
      <c r="G11" s="9"/>
      <c r="H11" s="36" t="s">
        <v>20</v>
      </c>
      <c r="I11" s="39"/>
      <c r="J11" s="34"/>
      <c r="K11" s="34"/>
      <c r="L11" s="39"/>
    </row>
    <row r="12" spans="1:12" x14ac:dyDescent="0.25">
      <c r="A12" s="8">
        <v>6</v>
      </c>
      <c r="B12" s="34"/>
      <c r="C12" s="9">
        <v>0</v>
      </c>
      <c r="D12" s="9"/>
      <c r="E12" s="36" t="s">
        <v>21</v>
      </c>
      <c r="F12" s="10"/>
      <c r="G12" s="9"/>
      <c r="H12" s="36" t="s">
        <v>20</v>
      </c>
      <c r="I12" s="34"/>
      <c r="J12" s="34"/>
      <c r="K12" s="34"/>
      <c r="L12" s="34"/>
    </row>
    <row r="13" spans="1:12" x14ac:dyDescent="0.25">
      <c r="A13" s="8">
        <v>7</v>
      </c>
      <c r="B13" s="34"/>
      <c r="C13" s="9">
        <v>0</v>
      </c>
      <c r="D13" s="9"/>
      <c r="E13" s="36" t="s">
        <v>21</v>
      </c>
      <c r="F13" s="10"/>
      <c r="G13" s="9"/>
      <c r="H13" s="36" t="s">
        <v>20</v>
      </c>
      <c r="I13" s="34"/>
      <c r="J13" s="34"/>
      <c r="K13" s="34"/>
      <c r="L13" s="34"/>
    </row>
    <row r="14" spans="1:12" x14ac:dyDescent="0.25">
      <c r="A14" s="8">
        <v>8</v>
      </c>
      <c r="B14" s="34"/>
      <c r="C14" s="9">
        <v>0</v>
      </c>
      <c r="D14" s="9"/>
      <c r="E14" s="36" t="s">
        <v>21</v>
      </c>
      <c r="F14" s="10"/>
      <c r="G14" s="9"/>
      <c r="H14" s="36" t="s">
        <v>20</v>
      </c>
      <c r="I14" s="34"/>
      <c r="J14" s="34"/>
      <c r="K14" s="34"/>
      <c r="L14" s="34"/>
    </row>
    <row r="15" spans="1:12" x14ac:dyDescent="0.25">
      <c r="A15" s="8">
        <v>9</v>
      </c>
      <c r="B15" s="34"/>
      <c r="C15" s="9">
        <v>0</v>
      </c>
      <c r="D15" s="9"/>
      <c r="E15" s="36" t="s">
        <v>21</v>
      </c>
      <c r="F15" s="10"/>
      <c r="G15" s="9"/>
      <c r="H15" s="36" t="s">
        <v>20</v>
      </c>
      <c r="I15" s="34"/>
      <c r="J15" s="34"/>
      <c r="K15" s="34"/>
      <c r="L15" s="34"/>
    </row>
    <row r="16" spans="1:12" x14ac:dyDescent="0.25">
      <c r="A16" s="8">
        <v>10</v>
      </c>
      <c r="B16" s="34"/>
      <c r="C16" s="9">
        <v>0</v>
      </c>
      <c r="D16" s="9"/>
      <c r="E16" s="36" t="s">
        <v>21</v>
      </c>
      <c r="F16" s="10"/>
      <c r="G16" s="9"/>
      <c r="H16" s="36" t="s">
        <v>20</v>
      </c>
      <c r="I16" s="34"/>
      <c r="J16" s="34"/>
      <c r="K16" s="34"/>
      <c r="L16" s="34"/>
    </row>
    <row r="17" spans="1:12" x14ac:dyDescent="0.25">
      <c r="A17" s="8">
        <v>11</v>
      </c>
      <c r="B17" s="34"/>
      <c r="C17" s="9">
        <v>0</v>
      </c>
      <c r="D17" s="9"/>
      <c r="E17" s="36" t="s">
        <v>21</v>
      </c>
      <c r="F17" s="10"/>
      <c r="G17" s="9"/>
      <c r="H17" s="36" t="s">
        <v>20</v>
      </c>
      <c r="I17" s="34"/>
      <c r="J17" s="34"/>
      <c r="K17" s="34"/>
      <c r="L17" s="34"/>
    </row>
    <row r="20" spans="1:12" x14ac:dyDescent="0.25">
      <c r="E20" s="1"/>
      <c r="I20" s="2"/>
    </row>
    <row r="23" spans="1:12" x14ac:dyDescent="0.25">
      <c r="B23">
        <v>9</v>
      </c>
    </row>
    <row r="24" spans="1:12" x14ac:dyDescent="0.25">
      <c r="D24" s="24"/>
    </row>
  </sheetData>
  <mergeCells count="10">
    <mergeCell ref="G3:G4"/>
    <mergeCell ref="H3:H4"/>
    <mergeCell ref="I3:I4"/>
    <mergeCell ref="J3:J4"/>
    <mergeCell ref="K3:K4"/>
    <mergeCell ref="A3:A4"/>
    <mergeCell ref="B3:B4"/>
    <mergeCell ref="C3:C4"/>
    <mergeCell ref="E3:E4"/>
    <mergeCell ref="F3:F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zoomScale="80" zoomScaleNormal="80" workbookViewId="0">
      <selection activeCell="J6" sqref="J6"/>
    </sheetView>
  </sheetViews>
  <sheetFormatPr defaultRowHeight="15" x14ac:dyDescent="0.25"/>
  <cols>
    <col min="2" max="2" width="52" customWidth="1"/>
    <col min="3" max="3" width="13.5703125" customWidth="1"/>
    <col min="4" max="4" width="19.42578125" customWidth="1"/>
    <col min="5" max="5" width="31.85546875" customWidth="1"/>
    <col min="6" max="6" width="16" customWidth="1"/>
    <col min="7" max="8" width="20.140625" customWidth="1"/>
    <col min="9" max="9" width="36" customWidth="1"/>
    <col min="10" max="10" width="18.28515625" customWidth="1"/>
    <col min="11" max="11" width="20.85546875" customWidth="1"/>
    <col min="12" max="12" width="24.140625" customWidth="1"/>
  </cols>
  <sheetData>
    <row r="1" spans="1:12" x14ac:dyDescent="0.25">
      <c r="A1" s="3" t="s">
        <v>0</v>
      </c>
      <c r="B1" s="13" t="s">
        <v>5</v>
      </c>
      <c r="C1" s="3" t="s">
        <v>1</v>
      </c>
      <c r="D1" s="3" t="s">
        <v>2</v>
      </c>
      <c r="E1" s="3" t="s">
        <v>4</v>
      </c>
      <c r="F1" s="3" t="s">
        <v>3</v>
      </c>
      <c r="G1" s="3" t="s">
        <v>1</v>
      </c>
      <c r="H1" s="3" t="s">
        <v>6</v>
      </c>
      <c r="I1" s="13" t="s">
        <v>17</v>
      </c>
      <c r="J1" s="13" t="s">
        <v>13</v>
      </c>
      <c r="K1" s="13" t="s">
        <v>14</v>
      </c>
      <c r="L1" s="58" t="s">
        <v>15</v>
      </c>
    </row>
    <row r="2" spans="1:12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14" t="s">
        <v>18</v>
      </c>
      <c r="J2" s="12" t="s">
        <v>27</v>
      </c>
      <c r="K2" s="12" t="s">
        <v>28</v>
      </c>
      <c r="L2" s="14" t="s">
        <v>16</v>
      </c>
    </row>
    <row r="3" spans="1:12" x14ac:dyDescent="0.25">
      <c r="A3" s="3"/>
      <c r="B3" s="11"/>
      <c r="C3" s="3"/>
      <c r="D3" s="4" t="s">
        <v>7</v>
      </c>
      <c r="E3" s="3"/>
      <c r="F3" s="4" t="s">
        <v>8</v>
      </c>
      <c r="G3" s="3" t="s">
        <v>9</v>
      </c>
      <c r="H3" s="11"/>
      <c r="I3" s="14" t="s">
        <v>29</v>
      </c>
      <c r="J3" s="14"/>
      <c r="K3" s="14"/>
      <c r="L3" s="14" t="s">
        <v>30</v>
      </c>
    </row>
    <row r="4" spans="1:12" x14ac:dyDescent="0.25">
      <c r="A4" s="5"/>
      <c r="B4" s="5"/>
      <c r="C4" s="5"/>
      <c r="D4" s="5">
        <v>1.22</v>
      </c>
      <c r="E4" s="7">
        <v>0.18032799999999999</v>
      </c>
      <c r="F4" s="6"/>
      <c r="G4" s="5"/>
      <c r="H4" s="15">
        <v>0.22</v>
      </c>
      <c r="I4" s="5"/>
      <c r="J4" s="5"/>
      <c r="K4" s="5"/>
      <c r="L4" s="5"/>
    </row>
    <row r="5" spans="1:12" x14ac:dyDescent="0.25">
      <c r="A5" s="8">
        <v>1</v>
      </c>
      <c r="B5" s="16" t="s">
        <v>12</v>
      </c>
      <c r="C5" s="9">
        <f>C48</f>
        <v>72</v>
      </c>
      <c r="D5" s="9">
        <f>C5/$D$4</f>
        <v>59.016393442622949</v>
      </c>
      <c r="E5" s="23" t="s">
        <v>19</v>
      </c>
      <c r="F5" s="10">
        <f>C5*$E$4</f>
        <v>12.983616</v>
      </c>
      <c r="G5" s="9">
        <f>D5+F5</f>
        <v>72.000009442622954</v>
      </c>
      <c r="H5" s="23" t="s">
        <v>20</v>
      </c>
      <c r="I5" s="17">
        <f>D5</f>
        <v>59.016393442622949</v>
      </c>
      <c r="J5" s="17">
        <f>H4*I5</f>
        <v>12.983606557377049</v>
      </c>
      <c r="K5" s="18">
        <v>0</v>
      </c>
      <c r="L5" s="17">
        <f>J7-(K7+K6)</f>
        <v>12.983576655737714</v>
      </c>
    </row>
    <row r="6" spans="1:12" ht="15.75" thickBot="1" x14ac:dyDescent="0.3">
      <c r="A6" s="8">
        <v>2</v>
      </c>
      <c r="B6" s="16" t="s">
        <v>10</v>
      </c>
      <c r="C6" s="9">
        <f>C50</f>
        <v>156</v>
      </c>
      <c r="D6" s="41">
        <f>C6/$D$4</f>
        <v>127.8688524590164</v>
      </c>
      <c r="E6" s="23" t="s">
        <v>19</v>
      </c>
      <c r="F6" s="50">
        <f>C6*$E$4</f>
        <v>28.131167999999999</v>
      </c>
      <c r="G6" s="9">
        <f t="shared" ref="G6:G15" si="0">D6+F6</f>
        <v>156.00002045901638</v>
      </c>
      <c r="H6" s="23" t="s">
        <v>20</v>
      </c>
      <c r="I6" s="17">
        <f>D6-D5</f>
        <v>68.852459016393453</v>
      </c>
      <c r="J6" s="20">
        <f>H4*(I5+I6)</f>
        <v>28.131147540983608</v>
      </c>
      <c r="K6" s="17">
        <f>F5</f>
        <v>12.983616</v>
      </c>
      <c r="L6" s="17">
        <f>J6-K6</f>
        <v>15.147531540983609</v>
      </c>
    </row>
    <row r="7" spans="1:12" ht="15.75" thickBot="1" x14ac:dyDescent="0.3">
      <c r="A7" s="8">
        <v>3</v>
      </c>
      <c r="B7" s="16" t="s">
        <v>11</v>
      </c>
      <c r="C7" s="40">
        <f>C52</f>
        <v>300</v>
      </c>
      <c r="D7" s="42">
        <f t="shared" ref="D7:D15" si="1">C7/$D$4</f>
        <v>245.90163934426229</v>
      </c>
      <c r="E7" s="48" t="s">
        <v>19</v>
      </c>
      <c r="F7" s="52">
        <f t="shared" ref="F7:F15" si="2">C7*$E$4</f>
        <v>54.098399999999998</v>
      </c>
      <c r="G7" s="49">
        <f t="shared" si="0"/>
        <v>300.00003934426229</v>
      </c>
      <c r="H7" s="23" t="s">
        <v>20</v>
      </c>
      <c r="I7" s="45">
        <f>D7-D6</f>
        <v>118.0327868852459</v>
      </c>
      <c r="J7" s="47">
        <f>H4*(I5+I6+I7)</f>
        <v>54.098360655737714</v>
      </c>
      <c r="K7" s="38">
        <f>F6</f>
        <v>28.131167999999999</v>
      </c>
      <c r="L7" s="20">
        <f>J7-K7</f>
        <v>25.967192655737716</v>
      </c>
    </row>
    <row r="8" spans="1:12" ht="16.5" thickTop="1" thickBot="1" x14ac:dyDescent="0.3">
      <c r="A8" s="8">
        <v>4</v>
      </c>
      <c r="B8" s="19"/>
      <c r="C8" s="9">
        <v>0</v>
      </c>
      <c r="D8" s="25">
        <f t="shared" si="1"/>
        <v>0</v>
      </c>
      <c r="E8" s="23" t="s">
        <v>19</v>
      </c>
      <c r="F8" s="51">
        <f t="shared" si="2"/>
        <v>0</v>
      </c>
      <c r="G8" s="9">
        <f t="shared" si="0"/>
        <v>0</v>
      </c>
      <c r="H8" s="23" t="s">
        <v>20</v>
      </c>
      <c r="I8" s="22">
        <f>SUM(I5:I7)</f>
        <v>245.90163934426232</v>
      </c>
      <c r="J8" s="46"/>
      <c r="K8" s="43"/>
      <c r="L8" s="44">
        <f>SUM(L5:L7)</f>
        <v>54.098300852459033</v>
      </c>
    </row>
    <row r="9" spans="1:12" ht="15.75" thickTop="1" x14ac:dyDescent="0.25">
      <c r="A9" s="8">
        <v>5</v>
      </c>
      <c r="B9" s="16"/>
      <c r="C9" s="9">
        <v>0</v>
      </c>
      <c r="D9" s="9">
        <f t="shared" si="1"/>
        <v>0</v>
      </c>
      <c r="E9" s="23" t="s">
        <v>19</v>
      </c>
      <c r="F9" s="10">
        <f t="shared" si="2"/>
        <v>0</v>
      </c>
      <c r="G9" s="9">
        <f t="shared" si="0"/>
        <v>0</v>
      </c>
      <c r="H9" s="23" t="s">
        <v>20</v>
      </c>
      <c r="I9" s="21"/>
      <c r="J9" s="16"/>
      <c r="K9" s="16"/>
      <c r="L9" s="21"/>
    </row>
    <row r="10" spans="1:12" x14ac:dyDescent="0.25">
      <c r="A10" s="8">
        <v>6</v>
      </c>
      <c r="B10" s="16"/>
      <c r="C10" s="9">
        <v>0</v>
      </c>
      <c r="D10" s="9">
        <f t="shared" si="1"/>
        <v>0</v>
      </c>
      <c r="E10" s="23" t="s">
        <v>19</v>
      </c>
      <c r="F10" s="10">
        <f t="shared" si="2"/>
        <v>0</v>
      </c>
      <c r="G10" s="9">
        <f t="shared" si="0"/>
        <v>0</v>
      </c>
      <c r="H10" s="23" t="s">
        <v>20</v>
      </c>
      <c r="I10" s="16"/>
      <c r="J10" s="16"/>
      <c r="K10" s="16"/>
      <c r="L10" s="16"/>
    </row>
    <row r="11" spans="1:12" x14ac:dyDescent="0.25">
      <c r="A11" s="8">
        <v>7</v>
      </c>
      <c r="B11" s="16"/>
      <c r="C11" s="9">
        <v>0</v>
      </c>
      <c r="D11" s="9">
        <f t="shared" si="1"/>
        <v>0</v>
      </c>
      <c r="E11" s="23" t="s">
        <v>19</v>
      </c>
      <c r="F11" s="10">
        <f t="shared" si="2"/>
        <v>0</v>
      </c>
      <c r="G11" s="9">
        <f t="shared" si="0"/>
        <v>0</v>
      </c>
      <c r="H11" s="23" t="s">
        <v>20</v>
      </c>
      <c r="I11" s="16"/>
      <c r="J11" s="16"/>
      <c r="K11" s="16"/>
      <c r="L11" s="16"/>
    </row>
    <row r="12" spans="1:12" x14ac:dyDescent="0.25">
      <c r="A12" s="8">
        <v>8</v>
      </c>
      <c r="B12" s="16"/>
      <c r="C12" s="9">
        <v>0</v>
      </c>
      <c r="D12" s="9">
        <f t="shared" si="1"/>
        <v>0</v>
      </c>
      <c r="E12" s="23" t="s">
        <v>19</v>
      </c>
      <c r="F12" s="10">
        <f t="shared" si="2"/>
        <v>0</v>
      </c>
      <c r="G12" s="9">
        <f t="shared" si="0"/>
        <v>0</v>
      </c>
      <c r="H12" s="23" t="s">
        <v>20</v>
      </c>
      <c r="I12" s="16"/>
      <c r="J12" s="16"/>
      <c r="K12" s="16"/>
      <c r="L12" s="16"/>
    </row>
    <row r="13" spans="1:12" x14ac:dyDescent="0.25">
      <c r="A13" s="8">
        <v>9</v>
      </c>
      <c r="B13" s="16"/>
      <c r="C13" s="9">
        <v>0</v>
      </c>
      <c r="D13" s="9">
        <f t="shared" si="1"/>
        <v>0</v>
      </c>
      <c r="E13" s="23" t="s">
        <v>19</v>
      </c>
      <c r="F13" s="10">
        <f t="shared" si="2"/>
        <v>0</v>
      </c>
      <c r="G13" s="9">
        <f t="shared" si="0"/>
        <v>0</v>
      </c>
      <c r="H13" s="23" t="s">
        <v>20</v>
      </c>
      <c r="I13" s="16"/>
      <c r="J13" s="16"/>
      <c r="K13" s="16"/>
      <c r="L13" s="16"/>
    </row>
    <row r="14" spans="1:12" x14ac:dyDescent="0.25">
      <c r="A14" s="8">
        <v>10</v>
      </c>
      <c r="B14" s="16"/>
      <c r="C14" s="9">
        <v>0</v>
      </c>
      <c r="D14" s="9">
        <f t="shared" si="1"/>
        <v>0</v>
      </c>
      <c r="E14" s="23" t="s">
        <v>19</v>
      </c>
      <c r="F14" s="10">
        <f t="shared" si="2"/>
        <v>0</v>
      </c>
      <c r="G14" s="9">
        <f t="shared" si="0"/>
        <v>0</v>
      </c>
      <c r="H14" s="23" t="s">
        <v>20</v>
      </c>
      <c r="I14" s="16"/>
      <c r="J14" s="16"/>
      <c r="K14" s="16"/>
      <c r="L14" s="16"/>
    </row>
    <row r="15" spans="1:12" x14ac:dyDescent="0.25">
      <c r="A15" s="8">
        <v>11</v>
      </c>
      <c r="B15" s="16"/>
      <c r="C15" s="9">
        <v>0</v>
      </c>
      <c r="D15" s="9">
        <f t="shared" si="1"/>
        <v>0</v>
      </c>
      <c r="E15" s="23" t="s">
        <v>19</v>
      </c>
      <c r="F15" s="10">
        <f t="shared" si="2"/>
        <v>0</v>
      </c>
      <c r="G15" s="9">
        <f t="shared" si="0"/>
        <v>0</v>
      </c>
      <c r="H15" s="23" t="s">
        <v>20</v>
      </c>
      <c r="I15" s="16"/>
      <c r="J15" s="16"/>
      <c r="K15" s="16"/>
      <c r="L15" s="16"/>
    </row>
    <row r="18" spans="5:9" x14ac:dyDescent="0.25">
      <c r="E18" s="1"/>
      <c r="I18" s="2"/>
    </row>
    <row r="45" spans="1:12" x14ac:dyDescent="0.25">
      <c r="A45" s="120" t="s">
        <v>49</v>
      </c>
      <c r="B45" s="120"/>
      <c r="C45" s="63" t="s">
        <v>33</v>
      </c>
      <c r="D45" s="64" t="s">
        <v>34</v>
      </c>
      <c r="E45" s="64" t="s">
        <v>50</v>
      </c>
      <c r="F45" s="64" t="s">
        <v>37</v>
      </c>
      <c r="G45" s="64" t="s">
        <v>40</v>
      </c>
      <c r="H45" s="64" t="s">
        <v>14</v>
      </c>
      <c r="I45" s="75" t="s">
        <v>51</v>
      </c>
      <c r="L45" s="60"/>
    </row>
    <row r="46" spans="1:12" x14ac:dyDescent="0.25">
      <c r="A46" s="122" t="s">
        <v>54</v>
      </c>
      <c r="B46" s="123"/>
      <c r="C46" s="62" t="s">
        <v>36</v>
      </c>
      <c r="D46" s="65">
        <v>1.22</v>
      </c>
      <c r="E46" s="65">
        <v>0.18032799999999999</v>
      </c>
      <c r="F46" s="62" t="s">
        <v>38</v>
      </c>
      <c r="G46" s="62" t="s">
        <v>47</v>
      </c>
      <c r="H46" s="62" t="s">
        <v>48</v>
      </c>
      <c r="I46" s="76" t="s">
        <v>52</v>
      </c>
      <c r="L46" s="61"/>
    </row>
    <row r="47" spans="1:12" x14ac:dyDescent="0.25">
      <c r="A47" s="66" t="s">
        <v>39</v>
      </c>
      <c r="B47" s="66"/>
      <c r="C47" s="67">
        <v>0</v>
      </c>
      <c r="D47" s="67">
        <f t="shared" ref="D47:D52" si="3">C47/$D$46</f>
        <v>0</v>
      </c>
      <c r="E47" s="68" t="s">
        <v>42</v>
      </c>
      <c r="F47" s="69">
        <f>D47</f>
        <v>0</v>
      </c>
      <c r="G47" s="70" t="s">
        <v>41</v>
      </c>
      <c r="H47" s="71">
        <v>0</v>
      </c>
      <c r="I47" s="68" t="s">
        <v>52</v>
      </c>
      <c r="J47" s="61"/>
    </row>
    <row r="48" spans="1:12" x14ac:dyDescent="0.25">
      <c r="A48" s="83" t="s">
        <v>31</v>
      </c>
      <c r="B48" s="83"/>
      <c r="C48" s="84">
        <v>72</v>
      </c>
      <c r="D48" s="84">
        <f t="shared" si="3"/>
        <v>59.016393442622949</v>
      </c>
      <c r="E48" s="83" t="s">
        <v>42</v>
      </c>
      <c r="F48" s="84">
        <f>C48*E46</f>
        <v>12.983616</v>
      </c>
      <c r="G48" s="84">
        <f>F48</f>
        <v>12.983616</v>
      </c>
      <c r="H48" s="85" t="s">
        <v>46</v>
      </c>
      <c r="I48" s="84">
        <f>G48-H47</f>
        <v>12.983616</v>
      </c>
    </row>
    <row r="49" spans="1:9" x14ac:dyDescent="0.25">
      <c r="A49" s="72" t="s">
        <v>32</v>
      </c>
      <c r="B49" s="72"/>
      <c r="C49" s="73">
        <v>72</v>
      </c>
      <c r="D49" s="73">
        <f t="shared" si="3"/>
        <v>59.016393442622949</v>
      </c>
      <c r="E49" s="72" t="s">
        <v>42</v>
      </c>
      <c r="F49" s="73">
        <f>C49*$E$46</f>
        <v>12.983616</v>
      </c>
      <c r="G49" s="74" t="s">
        <v>41</v>
      </c>
      <c r="H49" s="73">
        <f>F49</f>
        <v>12.983616</v>
      </c>
      <c r="I49" s="74" t="s">
        <v>52</v>
      </c>
    </row>
    <row r="50" spans="1:9" x14ac:dyDescent="0.25">
      <c r="A50" s="86" t="s">
        <v>43</v>
      </c>
      <c r="B50" s="86"/>
      <c r="C50" s="89">
        <v>156</v>
      </c>
      <c r="D50" s="86">
        <f t="shared" si="3"/>
        <v>127.8688524590164</v>
      </c>
      <c r="E50" s="86" t="s">
        <v>42</v>
      </c>
      <c r="F50" s="86">
        <f>C50*$E$46</f>
        <v>28.131167999999999</v>
      </c>
      <c r="G50" s="86">
        <f>F50</f>
        <v>28.131167999999999</v>
      </c>
      <c r="H50" s="86" t="s">
        <v>35</v>
      </c>
      <c r="I50" s="87">
        <f>G50-H49</f>
        <v>15.147551999999999</v>
      </c>
    </row>
    <row r="51" spans="1:9" x14ac:dyDescent="0.25">
      <c r="A51" s="77" t="s">
        <v>44</v>
      </c>
      <c r="B51" s="77"/>
      <c r="C51" s="90">
        <v>156</v>
      </c>
      <c r="D51" s="77">
        <f t="shared" si="3"/>
        <v>127.8688524590164</v>
      </c>
      <c r="E51" s="77" t="s">
        <v>42</v>
      </c>
      <c r="F51" s="77">
        <f>C51*$E$46</f>
        <v>28.131167999999999</v>
      </c>
      <c r="G51" s="80" t="s">
        <v>41</v>
      </c>
      <c r="H51" s="77">
        <f>C51*$E$46</f>
        <v>28.131167999999999</v>
      </c>
      <c r="I51" s="80" t="s">
        <v>52</v>
      </c>
    </row>
    <row r="52" spans="1:9" x14ac:dyDescent="0.25">
      <c r="A52" s="81" t="s">
        <v>45</v>
      </c>
      <c r="B52" s="81"/>
      <c r="C52" s="91">
        <v>300</v>
      </c>
      <c r="D52" s="81">
        <f t="shared" si="3"/>
        <v>245.90163934426229</v>
      </c>
      <c r="E52" s="81" t="s">
        <v>42</v>
      </c>
      <c r="F52" s="81">
        <f>C52*$E$46</f>
        <v>54.098399999999998</v>
      </c>
      <c r="G52" s="81">
        <f>F52</f>
        <v>54.098399999999998</v>
      </c>
      <c r="H52" s="82" t="s">
        <v>41</v>
      </c>
      <c r="I52" s="81">
        <f>G52-H51</f>
        <v>25.967231999999999</v>
      </c>
    </row>
    <row r="53" spans="1:9" x14ac:dyDescent="0.25">
      <c r="A53" s="121" t="s">
        <v>53</v>
      </c>
      <c r="B53" s="121"/>
      <c r="C53" s="78">
        <f>C52</f>
        <v>300</v>
      </c>
      <c r="D53" s="88">
        <f>D52</f>
        <v>245.90163934426229</v>
      </c>
      <c r="E53" s="78" t="s">
        <v>42</v>
      </c>
      <c r="F53" s="88">
        <f>E46*C53</f>
        <v>54.098399999999998</v>
      </c>
      <c r="G53" s="78" t="s">
        <v>41</v>
      </c>
      <c r="H53" s="78" t="s">
        <v>41</v>
      </c>
      <c r="I53" s="79">
        <f>SUM(I48:I52)</f>
        <v>54.098399999999998</v>
      </c>
    </row>
    <row r="84" spans="2:13" x14ac:dyDescent="0.25">
      <c r="B84" s="62" t="s">
        <v>56</v>
      </c>
      <c r="C84" s="92">
        <v>0</v>
      </c>
      <c r="E84" s="62" t="s">
        <v>56</v>
      </c>
      <c r="F84" s="92">
        <v>72</v>
      </c>
      <c r="I84" s="62" t="s">
        <v>56</v>
      </c>
      <c r="J84" s="92">
        <v>156</v>
      </c>
      <c r="L84" s="62" t="s">
        <v>56</v>
      </c>
      <c r="M84" s="92">
        <v>300</v>
      </c>
    </row>
    <row r="85" spans="2:13" x14ac:dyDescent="0.25">
      <c r="B85" s="62" t="s">
        <v>57</v>
      </c>
      <c r="C85" s="92">
        <f>I5</f>
        <v>59.016393442622949</v>
      </c>
      <c r="E85" s="62" t="s">
        <v>57</v>
      </c>
      <c r="F85" s="92">
        <f>I6</f>
        <v>68.852459016393453</v>
      </c>
      <c r="I85" s="62" t="s">
        <v>57</v>
      </c>
      <c r="J85" s="92">
        <f>I7</f>
        <v>118.0327868852459</v>
      </c>
      <c r="L85" s="62" t="s">
        <v>59</v>
      </c>
      <c r="M85" s="92">
        <f>M84-M86</f>
        <v>245.9016</v>
      </c>
    </row>
    <row r="86" spans="2:13" x14ac:dyDescent="0.25">
      <c r="B86" s="62" t="s">
        <v>55</v>
      </c>
      <c r="C86" s="92">
        <f>SUM(C84:C85)*22%</f>
        <v>12.983606557377049</v>
      </c>
      <c r="E86" s="62" t="s">
        <v>55</v>
      </c>
      <c r="F86" s="92">
        <f>22%*F85</f>
        <v>15.147540983606559</v>
      </c>
      <c r="I86" s="62" t="s">
        <v>55</v>
      </c>
      <c r="J86" s="92">
        <f>22%*J85</f>
        <v>25.967213114754099</v>
      </c>
      <c r="L86" s="62" t="s">
        <v>55</v>
      </c>
      <c r="M86" s="92">
        <f>18.0328%*M84</f>
        <v>54.098400000000005</v>
      </c>
    </row>
    <row r="87" spans="2:13" x14ac:dyDescent="0.25">
      <c r="B87" s="62" t="s">
        <v>58</v>
      </c>
      <c r="C87" s="92">
        <f>SUM(C85:C86)</f>
        <v>72</v>
      </c>
      <c r="E87" s="62" t="s">
        <v>58</v>
      </c>
      <c r="F87" s="92">
        <f>SUM(F84:F86)</f>
        <v>156</v>
      </c>
      <c r="I87" s="62" t="s">
        <v>58</v>
      </c>
      <c r="J87" s="92">
        <f>SUM(J84:J86)</f>
        <v>300</v>
      </c>
    </row>
  </sheetData>
  <mergeCells count="3">
    <mergeCell ref="A45:B45"/>
    <mergeCell ref="A53:B53"/>
    <mergeCell ref="A46:B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F15D-6860-4FD8-A230-F06EDD769A9D}">
  <dimension ref="A1:M83"/>
  <sheetViews>
    <sheetView tabSelected="1" zoomScale="80" zoomScaleNormal="80" workbookViewId="0">
      <selection activeCell="B8" sqref="B8"/>
    </sheetView>
  </sheetViews>
  <sheetFormatPr defaultRowHeight="15" x14ac:dyDescent="0.25"/>
  <cols>
    <col min="2" max="2" width="52" customWidth="1"/>
    <col min="3" max="3" width="13.5703125" customWidth="1"/>
    <col min="4" max="4" width="19.42578125" customWidth="1"/>
    <col min="5" max="5" width="31.85546875" customWidth="1"/>
    <col min="6" max="6" width="16" customWidth="1"/>
    <col min="7" max="8" width="20.140625" customWidth="1"/>
    <col min="9" max="9" width="36" customWidth="1"/>
    <col min="10" max="10" width="18.28515625" customWidth="1"/>
    <col min="11" max="11" width="20.85546875" customWidth="1"/>
    <col min="12" max="12" width="24.140625" customWidth="1"/>
  </cols>
  <sheetData>
    <row r="1" spans="1:12" x14ac:dyDescent="0.25">
      <c r="A1" s="3" t="s">
        <v>0</v>
      </c>
      <c r="B1" s="59" t="s">
        <v>5</v>
      </c>
      <c r="C1" s="3" t="s">
        <v>1</v>
      </c>
      <c r="D1" s="3" t="s">
        <v>2</v>
      </c>
      <c r="E1" s="3" t="s">
        <v>4</v>
      </c>
      <c r="F1" s="3" t="s">
        <v>3</v>
      </c>
      <c r="G1" s="3" t="s">
        <v>1</v>
      </c>
      <c r="H1" s="3" t="s">
        <v>6</v>
      </c>
      <c r="I1" s="59" t="s">
        <v>17</v>
      </c>
      <c r="J1" s="59" t="s">
        <v>13</v>
      </c>
      <c r="K1" s="59" t="s">
        <v>14</v>
      </c>
      <c r="L1" s="59" t="s">
        <v>15</v>
      </c>
    </row>
    <row r="2" spans="1:12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14" t="s">
        <v>18</v>
      </c>
      <c r="J2" s="12" t="s">
        <v>27</v>
      </c>
      <c r="K2" s="12" t="s">
        <v>28</v>
      </c>
      <c r="L2" s="14" t="s">
        <v>16</v>
      </c>
    </row>
    <row r="3" spans="1:12" x14ac:dyDescent="0.25">
      <c r="A3" s="3"/>
      <c r="B3" s="11"/>
      <c r="C3" s="3"/>
      <c r="D3" s="4" t="s">
        <v>7</v>
      </c>
      <c r="E3" s="3"/>
      <c r="F3" s="4" t="s">
        <v>8</v>
      </c>
      <c r="G3" s="3" t="s">
        <v>9</v>
      </c>
      <c r="H3" s="11"/>
      <c r="I3" s="14" t="s">
        <v>29</v>
      </c>
      <c r="J3" s="14"/>
      <c r="K3" s="14"/>
      <c r="L3" s="14" t="s">
        <v>30</v>
      </c>
    </row>
    <row r="4" spans="1:12" x14ac:dyDescent="0.25">
      <c r="A4" s="5"/>
      <c r="B4" s="5"/>
      <c r="C4" s="5"/>
      <c r="D4" s="5">
        <v>1.22</v>
      </c>
      <c r="E4" s="7">
        <v>0.18032799999999999</v>
      </c>
      <c r="F4" s="6"/>
      <c r="G4" s="5"/>
      <c r="H4" s="15">
        <v>0.22</v>
      </c>
      <c r="I4" s="5"/>
      <c r="J4" s="5"/>
      <c r="K4" s="5"/>
      <c r="L4" s="5"/>
    </row>
    <row r="5" spans="1:12" x14ac:dyDescent="0.25">
      <c r="A5" s="8">
        <v>1</v>
      </c>
      <c r="B5" s="16" t="s">
        <v>12</v>
      </c>
      <c r="C5" s="9"/>
      <c r="D5" s="9"/>
      <c r="E5" s="23" t="s">
        <v>19</v>
      </c>
      <c r="F5" s="10"/>
      <c r="G5" s="9"/>
      <c r="H5" s="23" t="s">
        <v>20</v>
      </c>
      <c r="I5" s="17"/>
      <c r="J5" s="17"/>
      <c r="K5" s="18"/>
      <c r="L5" s="17"/>
    </row>
    <row r="6" spans="1:12" ht="15.75" thickBot="1" x14ac:dyDescent="0.3">
      <c r="A6" s="8">
        <v>2</v>
      </c>
      <c r="B6" s="16" t="s">
        <v>10</v>
      </c>
      <c r="C6" s="9"/>
      <c r="D6" s="41"/>
      <c r="E6" s="23" t="s">
        <v>19</v>
      </c>
      <c r="F6" s="50"/>
      <c r="G6" s="9"/>
      <c r="H6" s="23" t="s">
        <v>20</v>
      </c>
      <c r="I6" s="17"/>
      <c r="J6" s="20"/>
      <c r="K6" s="17"/>
      <c r="L6" s="17"/>
    </row>
    <row r="7" spans="1:12" ht="15.75" thickBot="1" x14ac:dyDescent="0.3">
      <c r="A7" s="8">
        <v>3</v>
      </c>
      <c r="B7" s="16" t="s">
        <v>11</v>
      </c>
      <c r="C7" s="40"/>
      <c r="D7" s="42"/>
      <c r="E7" s="48" t="s">
        <v>19</v>
      </c>
      <c r="F7" s="52"/>
      <c r="G7" s="49"/>
      <c r="H7" s="23" t="s">
        <v>20</v>
      </c>
      <c r="I7" s="45"/>
      <c r="J7" s="47"/>
      <c r="K7" s="38"/>
      <c r="L7" s="20"/>
    </row>
    <row r="8" spans="1:12" ht="16.5" thickTop="1" thickBot="1" x14ac:dyDescent="0.3">
      <c r="A8" s="8">
        <v>4</v>
      </c>
      <c r="B8" s="19" t="s">
        <v>53</v>
      </c>
      <c r="C8" s="9"/>
      <c r="D8" s="25"/>
      <c r="E8" s="23" t="s">
        <v>19</v>
      </c>
      <c r="F8" s="51"/>
      <c r="G8" s="9"/>
      <c r="H8" s="23" t="s">
        <v>20</v>
      </c>
      <c r="I8" s="22"/>
      <c r="J8" s="46"/>
      <c r="K8" s="43"/>
      <c r="L8" s="44"/>
    </row>
    <row r="9" spans="1:12" ht="15.75" thickTop="1" x14ac:dyDescent="0.25"/>
    <row r="11" spans="1:12" x14ac:dyDescent="0.25">
      <c r="E11" s="1"/>
      <c r="I11" s="2"/>
    </row>
    <row r="38" spans="1:12" x14ac:dyDescent="0.25">
      <c r="A38" s="120" t="s">
        <v>49</v>
      </c>
      <c r="B38" s="120"/>
      <c r="C38" s="63" t="s">
        <v>33</v>
      </c>
      <c r="D38" s="64" t="s">
        <v>34</v>
      </c>
      <c r="E38" s="64" t="s">
        <v>50</v>
      </c>
      <c r="F38" s="112" t="s">
        <v>37</v>
      </c>
      <c r="G38" s="100" t="s">
        <v>40</v>
      </c>
      <c r="H38" s="113" t="s">
        <v>14</v>
      </c>
      <c r="I38" s="112" t="s">
        <v>51</v>
      </c>
      <c r="L38" s="60"/>
    </row>
    <row r="39" spans="1:12" x14ac:dyDescent="0.25">
      <c r="A39" s="122" t="s">
        <v>54</v>
      </c>
      <c r="B39" s="123"/>
      <c r="C39" s="62" t="s">
        <v>36</v>
      </c>
      <c r="D39" s="65">
        <v>1.22</v>
      </c>
      <c r="E39" s="65">
        <v>0.18032799999999999</v>
      </c>
      <c r="F39" s="62" t="s">
        <v>38</v>
      </c>
      <c r="G39" s="99" t="s">
        <v>47</v>
      </c>
      <c r="H39" s="99" t="s">
        <v>48</v>
      </c>
      <c r="I39" s="76" t="s">
        <v>52</v>
      </c>
      <c r="L39" s="61"/>
    </row>
    <row r="40" spans="1:12" x14ac:dyDescent="0.25">
      <c r="A40" s="83" t="s">
        <v>31</v>
      </c>
      <c r="B40" s="83"/>
      <c r="C40" s="102">
        <v>72</v>
      </c>
      <c r="D40" s="84">
        <f>C40/$D$39</f>
        <v>59.016393442622949</v>
      </c>
      <c r="E40" s="83" t="s">
        <v>42</v>
      </c>
      <c r="F40" s="84">
        <f>C40-D40</f>
        <v>12.983606557377051</v>
      </c>
      <c r="G40" s="84">
        <f>F40</f>
        <v>12.983606557377051</v>
      </c>
      <c r="H40" s="85" t="s">
        <v>46</v>
      </c>
      <c r="I40" s="84">
        <f>G40</f>
        <v>12.983606557377051</v>
      </c>
    </row>
    <row r="41" spans="1:12" x14ac:dyDescent="0.25">
      <c r="A41" s="72" t="s">
        <v>32</v>
      </c>
      <c r="B41" s="72"/>
      <c r="C41" s="103">
        <f>C40</f>
        <v>72</v>
      </c>
      <c r="D41" s="87">
        <f>C41/$D$39</f>
        <v>59.016393442622949</v>
      </c>
      <c r="E41" s="72" t="s">
        <v>42</v>
      </c>
      <c r="F41" s="87">
        <f>C41-D41</f>
        <v>12.983606557377051</v>
      </c>
      <c r="G41" s="74" t="s">
        <v>41</v>
      </c>
      <c r="H41" s="73">
        <f>F41</f>
        <v>12.983606557377051</v>
      </c>
      <c r="I41" s="74" t="s">
        <v>52</v>
      </c>
    </row>
    <row r="42" spans="1:12" x14ac:dyDescent="0.25">
      <c r="A42" s="86" t="s">
        <v>43</v>
      </c>
      <c r="B42" s="86"/>
      <c r="C42" s="104">
        <v>156</v>
      </c>
      <c r="D42" s="87">
        <f>C42/$D$39</f>
        <v>127.8688524590164</v>
      </c>
      <c r="E42" s="86" t="s">
        <v>42</v>
      </c>
      <c r="F42" s="87">
        <f>C42-D42</f>
        <v>28.131147540983605</v>
      </c>
      <c r="G42" s="87">
        <f>F42</f>
        <v>28.131147540983605</v>
      </c>
      <c r="H42" s="86" t="s">
        <v>35</v>
      </c>
      <c r="I42" s="87">
        <f>F42-H41</f>
        <v>15.147540983606554</v>
      </c>
    </row>
    <row r="43" spans="1:12" x14ac:dyDescent="0.25">
      <c r="A43" s="93" t="s">
        <v>44</v>
      </c>
      <c r="B43" s="93"/>
      <c r="C43" s="105">
        <f>C42</f>
        <v>156</v>
      </c>
      <c r="D43" s="94">
        <f>C43/$D$39</f>
        <v>127.8688524590164</v>
      </c>
      <c r="E43" s="93" t="s">
        <v>42</v>
      </c>
      <c r="F43" s="94">
        <f>C43-D43</f>
        <v>28.131147540983605</v>
      </c>
      <c r="G43" s="95" t="s">
        <v>41</v>
      </c>
      <c r="H43" s="96">
        <f>F43</f>
        <v>28.131147540983605</v>
      </c>
      <c r="I43" s="95" t="s">
        <v>52</v>
      </c>
    </row>
    <row r="44" spans="1:12" x14ac:dyDescent="0.25">
      <c r="A44" s="97" t="s">
        <v>45</v>
      </c>
      <c r="B44" s="97"/>
      <c r="C44" s="106">
        <v>300</v>
      </c>
      <c r="D44" s="94">
        <f>C44/$D$39</f>
        <v>245.90163934426229</v>
      </c>
      <c r="E44" s="97" t="s">
        <v>42</v>
      </c>
      <c r="F44" s="94">
        <f>C44-D44</f>
        <v>54.098360655737707</v>
      </c>
      <c r="G44" s="94">
        <f>F44</f>
        <v>54.098360655737707</v>
      </c>
      <c r="H44" s="98" t="s">
        <v>41</v>
      </c>
      <c r="I44" s="94">
        <f>G44-H43</f>
        <v>25.967213114754102</v>
      </c>
    </row>
    <row r="45" spans="1:12" x14ac:dyDescent="0.25">
      <c r="A45" s="121" t="s">
        <v>53</v>
      </c>
      <c r="B45" s="121"/>
      <c r="C45" s="79">
        <f>C44</f>
        <v>300</v>
      </c>
      <c r="D45" s="79">
        <f>D44</f>
        <v>245.90163934426229</v>
      </c>
      <c r="E45" s="78" t="s">
        <v>42</v>
      </c>
      <c r="F45" s="79">
        <f>E39*C45</f>
        <v>54.098399999999998</v>
      </c>
      <c r="G45" s="78" t="s">
        <v>41</v>
      </c>
      <c r="H45" s="78" t="s">
        <v>41</v>
      </c>
      <c r="I45" s="79">
        <f>SUM(I40:I44)</f>
        <v>54.098360655737707</v>
      </c>
    </row>
    <row r="80" spans="2:13" x14ac:dyDescent="0.25">
      <c r="B80" s="62" t="s">
        <v>56</v>
      </c>
      <c r="C80" s="92">
        <v>0</v>
      </c>
      <c r="E80" s="62" t="s">
        <v>56</v>
      </c>
      <c r="F80" s="92">
        <f>C40</f>
        <v>72</v>
      </c>
      <c r="I80" s="62" t="s">
        <v>56</v>
      </c>
      <c r="J80" s="92">
        <f>C42</f>
        <v>156</v>
      </c>
      <c r="L80" s="62" t="s">
        <v>56</v>
      </c>
      <c r="M80" s="92">
        <f>C44</f>
        <v>300</v>
      </c>
    </row>
    <row r="81" spans="2:13" x14ac:dyDescent="0.25">
      <c r="B81" s="62" t="s">
        <v>57</v>
      </c>
      <c r="C81" s="92">
        <f>I5</f>
        <v>0</v>
      </c>
      <c r="E81" s="62" t="s">
        <v>57</v>
      </c>
      <c r="F81" s="92">
        <f>I6</f>
        <v>0</v>
      </c>
      <c r="I81" s="62" t="s">
        <v>57</v>
      </c>
      <c r="J81" s="92">
        <f>I7</f>
        <v>0</v>
      </c>
      <c r="L81" s="62" t="s">
        <v>59</v>
      </c>
      <c r="M81" s="92">
        <f>M80-M82</f>
        <v>245.9016</v>
      </c>
    </row>
    <row r="82" spans="2:13" x14ac:dyDescent="0.25">
      <c r="B82" s="62" t="s">
        <v>55</v>
      </c>
      <c r="C82" s="92">
        <f>SUM(C80:C81)*22%</f>
        <v>0</v>
      </c>
      <c r="E82" s="62" t="s">
        <v>55</v>
      </c>
      <c r="F82" s="92">
        <f>22%*F81</f>
        <v>0</v>
      </c>
      <c r="I82" s="62" t="s">
        <v>55</v>
      </c>
      <c r="J82" s="92">
        <f>22%*J81</f>
        <v>0</v>
      </c>
      <c r="L82" s="62" t="s">
        <v>55</v>
      </c>
      <c r="M82" s="92">
        <f>18.0328%*M80</f>
        <v>54.098400000000005</v>
      </c>
    </row>
    <row r="83" spans="2:13" x14ac:dyDescent="0.25">
      <c r="B83" s="62" t="s">
        <v>58</v>
      </c>
      <c r="C83" s="92">
        <f>SUM(C81:C82)</f>
        <v>0</v>
      </c>
      <c r="E83" s="62" t="s">
        <v>58</v>
      </c>
      <c r="F83" s="92">
        <f>SUM(F80:F82)</f>
        <v>72</v>
      </c>
      <c r="I83" s="62" t="s">
        <v>58</v>
      </c>
      <c r="J83" s="92">
        <f>SUM(J80:J82)</f>
        <v>156</v>
      </c>
    </row>
  </sheetData>
  <mergeCells count="3">
    <mergeCell ref="A38:B38"/>
    <mergeCell ref="A39:B39"/>
    <mergeCell ref="A45:B4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E041-43AD-4958-BA78-E380A1E55434}">
  <dimension ref="A1:N80"/>
  <sheetViews>
    <sheetView zoomScale="80" zoomScaleNormal="80" workbookViewId="0">
      <selection activeCell="M20" sqref="M20"/>
    </sheetView>
  </sheetViews>
  <sheetFormatPr defaultRowHeight="15" x14ac:dyDescent="0.25"/>
  <cols>
    <col min="2" max="2" width="52" customWidth="1"/>
    <col min="3" max="3" width="13.5703125" customWidth="1"/>
    <col min="4" max="4" width="19.42578125" customWidth="1"/>
    <col min="5" max="5" width="31.85546875" customWidth="1"/>
    <col min="6" max="6" width="16" customWidth="1"/>
    <col min="7" max="8" width="20.140625" customWidth="1"/>
    <col min="9" max="9" width="36" customWidth="1"/>
    <col min="10" max="10" width="18.28515625" customWidth="1"/>
    <col min="11" max="11" width="20.85546875" customWidth="1"/>
    <col min="12" max="12" width="24.140625" customWidth="1"/>
  </cols>
  <sheetData>
    <row r="1" spans="1:14" x14ac:dyDescent="0.25">
      <c r="A1" s="3" t="s">
        <v>0</v>
      </c>
      <c r="B1" s="59" t="s">
        <v>5</v>
      </c>
      <c r="C1" s="3" t="s">
        <v>1</v>
      </c>
      <c r="D1" s="3" t="s">
        <v>2</v>
      </c>
      <c r="E1" s="3" t="s">
        <v>4</v>
      </c>
      <c r="F1" s="3" t="s">
        <v>3</v>
      </c>
      <c r="G1" s="3" t="s">
        <v>1</v>
      </c>
      <c r="H1" s="3" t="s">
        <v>6</v>
      </c>
      <c r="I1" s="59" t="s">
        <v>17</v>
      </c>
      <c r="J1" s="59" t="s">
        <v>13</v>
      </c>
      <c r="K1" s="59" t="s">
        <v>14</v>
      </c>
      <c r="L1" s="59" t="s">
        <v>15</v>
      </c>
    </row>
    <row r="2" spans="1:14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14" t="s">
        <v>18</v>
      </c>
      <c r="J2" s="12" t="s">
        <v>27</v>
      </c>
      <c r="K2" s="12" t="s">
        <v>28</v>
      </c>
      <c r="L2" s="14" t="s">
        <v>16</v>
      </c>
    </row>
    <row r="3" spans="1:14" x14ac:dyDescent="0.25">
      <c r="A3" s="3"/>
      <c r="B3" s="11"/>
      <c r="C3" s="3"/>
      <c r="D3" s="4" t="s">
        <v>7</v>
      </c>
      <c r="E3" s="3"/>
      <c r="F3" s="4" t="s">
        <v>8</v>
      </c>
      <c r="G3" s="3" t="s">
        <v>9</v>
      </c>
      <c r="H3" s="11"/>
      <c r="I3" s="14" t="s">
        <v>29</v>
      </c>
      <c r="J3" s="14"/>
      <c r="K3" s="14"/>
      <c r="L3" s="14" t="s">
        <v>30</v>
      </c>
    </row>
    <row r="4" spans="1:14" x14ac:dyDescent="0.25">
      <c r="A4" s="5"/>
      <c r="B4" s="5"/>
      <c r="C4" s="5"/>
      <c r="D4" s="5">
        <f>D39</f>
        <v>1.095</v>
      </c>
      <c r="E4" s="7">
        <f>E39</f>
        <v>8.6758000000000002E-2</v>
      </c>
      <c r="F4" s="6"/>
      <c r="G4" s="5"/>
      <c r="H4" s="109">
        <v>9.5000000000000001E-2</v>
      </c>
      <c r="I4" s="5"/>
      <c r="J4" s="5"/>
      <c r="K4" s="5"/>
      <c r="L4" s="5"/>
    </row>
    <row r="5" spans="1:14" x14ac:dyDescent="0.25">
      <c r="A5" s="8">
        <v>1</v>
      </c>
      <c r="B5" s="16" t="s">
        <v>64</v>
      </c>
      <c r="C5" s="9"/>
      <c r="D5" s="9"/>
      <c r="E5" s="23" t="s">
        <v>19</v>
      </c>
      <c r="F5" s="10"/>
      <c r="G5" s="9"/>
      <c r="H5" s="23" t="s">
        <v>20</v>
      </c>
      <c r="I5" s="17"/>
      <c r="J5" s="17"/>
      <c r="K5" s="18"/>
      <c r="L5" s="17"/>
    </row>
    <row r="6" spans="1:14" ht="15.75" thickBot="1" x14ac:dyDescent="0.3">
      <c r="A6" s="8">
        <v>2</v>
      </c>
      <c r="B6" s="16" t="s">
        <v>65</v>
      </c>
      <c r="C6" s="9"/>
      <c r="D6" s="41"/>
      <c r="E6" s="23" t="s">
        <v>19</v>
      </c>
      <c r="F6" s="50"/>
      <c r="G6" s="9"/>
      <c r="H6" s="23" t="s">
        <v>20</v>
      </c>
      <c r="I6" s="17"/>
      <c r="J6" s="20"/>
      <c r="K6" s="17"/>
      <c r="L6" s="17"/>
    </row>
    <row r="7" spans="1:14" ht="15.75" thickBot="1" x14ac:dyDescent="0.3">
      <c r="A7" s="8">
        <v>3</v>
      </c>
      <c r="B7" s="16" t="s">
        <v>66</v>
      </c>
      <c r="C7" s="40"/>
      <c r="D7" s="42"/>
      <c r="E7" s="48" t="s">
        <v>19</v>
      </c>
      <c r="F7" s="52"/>
      <c r="G7" s="49"/>
      <c r="H7" s="23" t="s">
        <v>20</v>
      </c>
      <c r="I7" s="45"/>
      <c r="J7" s="47"/>
      <c r="K7" s="38"/>
      <c r="L7" s="20"/>
    </row>
    <row r="8" spans="1:14" ht="16.5" thickTop="1" thickBot="1" x14ac:dyDescent="0.3">
      <c r="A8" s="8">
        <v>4</v>
      </c>
      <c r="B8" s="19"/>
      <c r="C8" s="9"/>
      <c r="D8" s="25"/>
      <c r="E8" s="23" t="s">
        <v>19</v>
      </c>
      <c r="F8" s="51"/>
      <c r="G8" s="9"/>
      <c r="H8" s="23" t="s">
        <v>20</v>
      </c>
      <c r="I8" s="22"/>
      <c r="J8" s="46"/>
      <c r="K8" s="43"/>
      <c r="L8" s="44"/>
    </row>
    <row r="9" spans="1:14" ht="15.75" thickTop="1" x14ac:dyDescent="0.25"/>
    <row r="11" spans="1:14" x14ac:dyDescent="0.25">
      <c r="E11" s="1"/>
      <c r="I11" s="2"/>
      <c r="N11" s="2"/>
    </row>
    <row r="38" spans="1:12" x14ac:dyDescent="0.25">
      <c r="A38" s="120" t="s">
        <v>49</v>
      </c>
      <c r="B38" s="120"/>
      <c r="C38" s="63" t="s">
        <v>33</v>
      </c>
      <c r="D38" s="64" t="s">
        <v>34</v>
      </c>
      <c r="E38" s="64" t="s">
        <v>50</v>
      </c>
      <c r="F38" s="64" t="s">
        <v>37</v>
      </c>
      <c r="G38" s="100" t="s">
        <v>40</v>
      </c>
      <c r="H38" s="100" t="s">
        <v>14</v>
      </c>
      <c r="I38" s="75" t="s">
        <v>51</v>
      </c>
      <c r="L38" s="60"/>
    </row>
    <row r="39" spans="1:12" x14ac:dyDescent="0.25">
      <c r="A39" s="122" t="s">
        <v>54</v>
      </c>
      <c r="B39" s="123"/>
      <c r="C39" s="62" t="s">
        <v>36</v>
      </c>
      <c r="D39" s="65">
        <v>1.095</v>
      </c>
      <c r="E39" s="110">
        <v>8.6758000000000002E-2</v>
      </c>
      <c r="F39" s="62" t="s">
        <v>38</v>
      </c>
      <c r="G39" s="99" t="s">
        <v>47</v>
      </c>
      <c r="H39" s="99" t="s">
        <v>48</v>
      </c>
      <c r="I39" s="76" t="s">
        <v>52</v>
      </c>
      <c r="L39" s="61"/>
    </row>
    <row r="40" spans="1:12" x14ac:dyDescent="0.25">
      <c r="A40" s="66" t="s">
        <v>39</v>
      </c>
      <c r="B40" s="66"/>
      <c r="C40" s="101"/>
      <c r="D40" s="101"/>
      <c r="E40" s="68" t="s">
        <v>42</v>
      </c>
      <c r="F40" s="108"/>
      <c r="G40" s="70" t="s">
        <v>41</v>
      </c>
      <c r="H40" s="111"/>
      <c r="I40" s="68" t="s">
        <v>52</v>
      </c>
      <c r="J40" s="61"/>
    </row>
    <row r="41" spans="1:12" x14ac:dyDescent="0.25">
      <c r="A41" s="83" t="s">
        <v>31</v>
      </c>
      <c r="B41" s="83"/>
      <c r="C41" s="102"/>
      <c r="D41" s="102"/>
      <c r="E41" s="83" t="s">
        <v>42</v>
      </c>
      <c r="F41" s="108"/>
      <c r="G41" s="102"/>
      <c r="H41" s="85" t="s">
        <v>46</v>
      </c>
      <c r="I41" s="102"/>
    </row>
    <row r="42" spans="1:12" x14ac:dyDescent="0.25">
      <c r="A42" s="72" t="s">
        <v>60</v>
      </c>
      <c r="B42" s="72"/>
      <c r="C42" s="103"/>
      <c r="D42" s="102"/>
      <c r="E42" s="72" t="s">
        <v>42</v>
      </c>
      <c r="F42" s="108"/>
      <c r="G42" s="74" t="s">
        <v>41</v>
      </c>
      <c r="H42" s="103"/>
      <c r="I42" s="74" t="s">
        <v>52</v>
      </c>
    </row>
    <row r="43" spans="1:12" x14ac:dyDescent="0.25">
      <c r="A43" s="86" t="s">
        <v>61</v>
      </c>
      <c r="B43" s="86"/>
      <c r="C43" s="104"/>
      <c r="D43" s="102"/>
      <c r="E43" s="86" t="s">
        <v>42</v>
      </c>
      <c r="F43" s="108"/>
      <c r="G43" s="104"/>
      <c r="H43" s="86" t="s">
        <v>35</v>
      </c>
      <c r="I43" s="104"/>
    </row>
    <row r="44" spans="1:12" x14ac:dyDescent="0.25">
      <c r="A44" s="93" t="s">
        <v>62</v>
      </c>
      <c r="B44" s="93"/>
      <c r="C44" s="105"/>
      <c r="D44" s="102"/>
      <c r="E44" s="93" t="s">
        <v>42</v>
      </c>
      <c r="F44" s="108"/>
      <c r="G44" s="95" t="s">
        <v>41</v>
      </c>
      <c r="H44" s="105"/>
      <c r="I44" s="95" t="s">
        <v>52</v>
      </c>
    </row>
    <row r="45" spans="1:12" x14ac:dyDescent="0.25">
      <c r="A45" s="97" t="s">
        <v>63</v>
      </c>
      <c r="B45" s="97"/>
      <c r="C45" s="106"/>
      <c r="D45" s="102"/>
      <c r="E45" s="97" t="s">
        <v>42</v>
      </c>
      <c r="F45" s="108"/>
      <c r="G45" s="107"/>
      <c r="H45" s="98" t="s">
        <v>41</v>
      </c>
      <c r="I45" s="107"/>
    </row>
    <row r="46" spans="1:12" x14ac:dyDescent="0.25">
      <c r="A46" s="121" t="s">
        <v>53</v>
      </c>
      <c r="B46" s="121"/>
      <c r="C46" s="79">
        <f>C45</f>
        <v>0</v>
      </c>
      <c r="D46" s="79">
        <f>D45</f>
        <v>0</v>
      </c>
      <c r="E46" s="78" t="s">
        <v>42</v>
      </c>
      <c r="F46" s="79">
        <f>E39*C46</f>
        <v>0</v>
      </c>
      <c r="G46" s="78" t="s">
        <v>41</v>
      </c>
      <c r="H46" s="78" t="s">
        <v>41</v>
      </c>
      <c r="I46" s="79">
        <f>SUM(I41:I45)</f>
        <v>0</v>
      </c>
    </row>
    <row r="77" spans="2:13" x14ac:dyDescent="0.25">
      <c r="B77" s="62" t="s">
        <v>56</v>
      </c>
      <c r="C77" s="92">
        <v>0</v>
      </c>
      <c r="E77" s="62" t="s">
        <v>56</v>
      </c>
      <c r="F77" s="92">
        <f>C41</f>
        <v>0</v>
      </c>
      <c r="I77" s="62" t="s">
        <v>56</v>
      </c>
      <c r="J77" s="92">
        <f>C43</f>
        <v>0</v>
      </c>
      <c r="L77" s="62" t="s">
        <v>56</v>
      </c>
      <c r="M77" s="92">
        <f>C45</f>
        <v>0</v>
      </c>
    </row>
    <row r="78" spans="2:13" x14ac:dyDescent="0.25">
      <c r="B78" s="62" t="s">
        <v>57</v>
      </c>
      <c r="C78" s="92">
        <f>I5</f>
        <v>0</v>
      </c>
      <c r="E78" s="62" t="s">
        <v>57</v>
      </c>
      <c r="F78" s="92">
        <f>I6</f>
        <v>0</v>
      </c>
      <c r="I78" s="62" t="s">
        <v>57</v>
      </c>
      <c r="J78" s="92">
        <f>I7</f>
        <v>0</v>
      </c>
      <c r="L78" s="62" t="s">
        <v>59</v>
      </c>
      <c r="M78" s="92">
        <f>M77-M79</f>
        <v>0</v>
      </c>
    </row>
    <row r="79" spans="2:13" x14ac:dyDescent="0.25">
      <c r="B79" s="62" t="s">
        <v>55</v>
      </c>
      <c r="C79" s="92">
        <f>SUM(C77:C78)*22%</f>
        <v>0</v>
      </c>
      <c r="E79" s="62" t="s">
        <v>55</v>
      </c>
      <c r="F79" s="92">
        <f>22%*F78</f>
        <v>0</v>
      </c>
      <c r="I79" s="62" t="s">
        <v>55</v>
      </c>
      <c r="J79" s="92">
        <f>22%*J78</f>
        <v>0</v>
      </c>
      <c r="L79" s="62" t="s">
        <v>55</v>
      </c>
      <c r="M79" s="92">
        <f>18.0328%*M77</f>
        <v>0</v>
      </c>
    </row>
    <row r="80" spans="2:13" x14ac:dyDescent="0.25">
      <c r="B80" s="62" t="s">
        <v>58</v>
      </c>
      <c r="C80" s="92">
        <f>SUM(C78:C79)</f>
        <v>0</v>
      </c>
      <c r="E80" s="62" t="s">
        <v>58</v>
      </c>
      <c r="F80" s="92">
        <f>SUM(F77:F79)</f>
        <v>0</v>
      </c>
      <c r="I80" s="62" t="s">
        <v>58</v>
      </c>
      <c r="J80" s="92">
        <f>SUM(J77:J79)</f>
        <v>0</v>
      </c>
    </row>
  </sheetData>
  <mergeCells count="3">
    <mergeCell ref="A38:B38"/>
    <mergeCell ref="A39:B39"/>
    <mergeCell ref="A46:B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D903-11D1-44BE-848B-18B94697265C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10B84-FEFF-42A8-9C69-4E255E859911}">
  <sheetPr>
    <tabColor rgb="FFFFFF00"/>
  </sheetPr>
  <dimension ref="A1:I18"/>
  <sheetViews>
    <sheetView workbookViewId="0">
      <selection activeCell="G20" sqref="G20"/>
    </sheetView>
  </sheetViews>
  <sheetFormatPr defaultRowHeight="15" x14ac:dyDescent="0.25"/>
  <cols>
    <col min="1" max="1" width="23" customWidth="1"/>
    <col min="2" max="2" width="20" customWidth="1"/>
    <col min="3" max="3" width="19.7109375" customWidth="1"/>
    <col min="4" max="4" width="21.140625" customWidth="1"/>
    <col min="5" max="5" width="28.85546875" customWidth="1"/>
    <col min="6" max="6" width="17.42578125" customWidth="1"/>
    <col min="7" max="7" width="18.140625" customWidth="1"/>
    <col min="8" max="8" width="15.42578125" customWidth="1"/>
    <col min="9" max="9" width="22" customWidth="1"/>
  </cols>
  <sheetData>
    <row r="1" spans="1:9" x14ac:dyDescent="0.25">
      <c r="A1" t="s">
        <v>73</v>
      </c>
    </row>
    <row r="3" spans="1:9" x14ac:dyDescent="0.25">
      <c r="A3" s="124" t="s">
        <v>49</v>
      </c>
      <c r="B3" s="124"/>
      <c r="C3" s="63" t="s">
        <v>33</v>
      </c>
      <c r="D3" s="64" t="s">
        <v>34</v>
      </c>
      <c r="E3" s="64" t="s">
        <v>50</v>
      </c>
      <c r="F3" s="112" t="s">
        <v>37</v>
      </c>
      <c r="G3" s="100" t="s">
        <v>40</v>
      </c>
      <c r="H3" s="113" t="s">
        <v>14</v>
      </c>
      <c r="I3" s="112" t="s">
        <v>51</v>
      </c>
    </row>
    <row r="4" spans="1:9" x14ac:dyDescent="0.25">
      <c r="A4" s="125" t="s">
        <v>71</v>
      </c>
      <c r="B4" s="126"/>
      <c r="C4" s="62" t="s">
        <v>36</v>
      </c>
      <c r="D4" s="65">
        <v>1.22</v>
      </c>
      <c r="E4" s="65">
        <v>0.18032799999999999</v>
      </c>
      <c r="F4" s="62" t="s">
        <v>38</v>
      </c>
      <c r="G4" s="99" t="s">
        <v>47</v>
      </c>
      <c r="H4" s="99" t="s">
        <v>48</v>
      </c>
      <c r="I4" s="114" t="s">
        <v>46</v>
      </c>
    </row>
    <row r="5" spans="1:9" x14ac:dyDescent="0.25">
      <c r="A5" s="83" t="s">
        <v>67</v>
      </c>
      <c r="B5" s="83"/>
      <c r="C5" s="102">
        <f>D5*D4</f>
        <v>14.64</v>
      </c>
      <c r="D5" s="84">
        <v>12</v>
      </c>
      <c r="E5" s="83" t="s">
        <v>42</v>
      </c>
      <c r="F5" s="84">
        <f>C5-D5</f>
        <v>2.6400000000000006</v>
      </c>
      <c r="G5" s="84">
        <f>F5</f>
        <v>2.6400000000000006</v>
      </c>
      <c r="H5" s="85" t="s">
        <v>41</v>
      </c>
      <c r="I5" s="84" t="s">
        <v>72</v>
      </c>
    </row>
    <row r="6" spans="1:9" x14ac:dyDescent="0.25">
      <c r="A6" s="72" t="s">
        <v>68</v>
      </c>
      <c r="B6" s="72"/>
      <c r="C6" s="103">
        <f>D6*D4</f>
        <v>14.64</v>
      </c>
      <c r="D6" s="87">
        <f>D5</f>
        <v>12</v>
      </c>
      <c r="E6" s="72" t="s">
        <v>42</v>
      </c>
      <c r="F6" s="87">
        <f>C6-D6</f>
        <v>2.6400000000000006</v>
      </c>
      <c r="G6" s="74" t="s">
        <v>41</v>
      </c>
      <c r="H6" s="73">
        <f>F6</f>
        <v>2.6400000000000006</v>
      </c>
      <c r="I6" s="115">
        <f>F6-H6</f>
        <v>0</v>
      </c>
    </row>
    <row r="7" spans="1:9" x14ac:dyDescent="0.25">
      <c r="A7" s="78" t="s">
        <v>53</v>
      </c>
      <c r="B7" s="78"/>
      <c r="C7" s="79" t="s">
        <v>36</v>
      </c>
      <c r="D7" s="79" t="s">
        <v>41</v>
      </c>
      <c r="E7" s="78" t="s">
        <v>69</v>
      </c>
      <c r="F7" s="79" t="s">
        <v>70</v>
      </c>
      <c r="G7" s="78" t="s">
        <v>41</v>
      </c>
      <c r="H7" s="78" t="s">
        <v>41</v>
      </c>
      <c r="I7" s="79">
        <f>SUM(I5:I6)</f>
        <v>0</v>
      </c>
    </row>
    <row r="12" spans="1:9" x14ac:dyDescent="0.25">
      <c r="A12" t="s">
        <v>74</v>
      </c>
    </row>
    <row r="14" spans="1:9" x14ac:dyDescent="0.25">
      <c r="A14" s="124" t="s">
        <v>49</v>
      </c>
      <c r="B14" s="124"/>
      <c r="C14" s="63" t="s">
        <v>33</v>
      </c>
      <c r="D14" s="64" t="s">
        <v>34</v>
      </c>
      <c r="E14" s="64" t="s">
        <v>50</v>
      </c>
      <c r="F14" s="112" t="s">
        <v>37</v>
      </c>
      <c r="G14" s="100" t="s">
        <v>40</v>
      </c>
      <c r="H14" s="113" t="s">
        <v>14</v>
      </c>
      <c r="I14" s="112" t="s">
        <v>51</v>
      </c>
    </row>
    <row r="15" spans="1:9" x14ac:dyDescent="0.25">
      <c r="A15" s="125" t="s">
        <v>71</v>
      </c>
      <c r="B15" s="126"/>
      <c r="C15" s="62" t="s">
        <v>36</v>
      </c>
      <c r="D15" s="65">
        <v>1.22</v>
      </c>
      <c r="E15" s="65">
        <v>0.18032799999999999</v>
      </c>
      <c r="F15" s="62" t="s">
        <v>38</v>
      </c>
      <c r="G15" s="99" t="s">
        <v>47</v>
      </c>
      <c r="H15" s="99" t="s">
        <v>48</v>
      </c>
      <c r="I15" s="114" t="s">
        <v>46</v>
      </c>
    </row>
    <row r="16" spans="1:9" x14ac:dyDescent="0.25">
      <c r="A16" s="83" t="s">
        <v>67</v>
      </c>
      <c r="B16" s="83"/>
      <c r="C16" s="102">
        <v>0</v>
      </c>
      <c r="D16" s="84">
        <v>12</v>
      </c>
      <c r="E16" s="83" t="s">
        <v>42</v>
      </c>
      <c r="F16" s="84">
        <v>0</v>
      </c>
      <c r="G16" s="84">
        <f>F16</f>
        <v>0</v>
      </c>
      <c r="H16" s="85" t="s">
        <v>41</v>
      </c>
      <c r="I16" s="84" t="s">
        <v>72</v>
      </c>
    </row>
    <row r="17" spans="1:9" x14ac:dyDescent="0.25">
      <c r="A17" s="72" t="s">
        <v>68</v>
      </c>
      <c r="B17" s="72"/>
      <c r="C17" s="103">
        <f>D17*D15</f>
        <v>14.64</v>
      </c>
      <c r="D17" s="87">
        <f>D16</f>
        <v>12</v>
      </c>
      <c r="E17" s="72" t="s">
        <v>42</v>
      </c>
      <c r="F17" s="87">
        <f>C17-D17</f>
        <v>2.6400000000000006</v>
      </c>
      <c r="G17" s="74">
        <v>2.64</v>
      </c>
      <c r="H17" s="73">
        <f>F17</f>
        <v>2.6400000000000006</v>
      </c>
      <c r="I17" s="115">
        <f>F17-H17</f>
        <v>0</v>
      </c>
    </row>
    <row r="18" spans="1:9" x14ac:dyDescent="0.25">
      <c r="A18" s="78" t="s">
        <v>53</v>
      </c>
      <c r="B18" s="78"/>
      <c r="C18" s="79" t="s">
        <v>36</v>
      </c>
      <c r="D18" s="79" t="s">
        <v>41</v>
      </c>
      <c r="E18" s="78" t="s">
        <v>69</v>
      </c>
      <c r="F18" s="79" t="s">
        <v>70</v>
      </c>
      <c r="G18" s="78" t="s">
        <v>41</v>
      </c>
      <c r="H18" s="78" t="s">
        <v>41</v>
      </c>
      <c r="I18" s="79">
        <f>SUM(I16:I17)</f>
        <v>0</v>
      </c>
    </row>
  </sheetData>
  <mergeCells count="4">
    <mergeCell ref="A3:B3"/>
    <mergeCell ref="A4:B4"/>
    <mergeCell ref="A14:B14"/>
    <mergeCell ref="A15:B1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9,5 % DDVrešen primer</vt:lpstr>
      <vt:lpstr>22 % DDV rešen primer</vt:lpstr>
      <vt:lpstr>22 % DDV nerešen primer</vt:lpstr>
      <vt:lpstr>9,5 % DDV nerešen primer</vt:lpstr>
      <vt:lpstr>kreditna_metoda</vt:lpstr>
      <vt:lpstr>obrnjena_davcna_obveznost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2016-05-25T00:57:37Z</dcterms:created>
  <dcterms:modified xsi:type="dcterms:W3CDTF">2021-11-29T06:15:26Z</dcterms:modified>
</cp:coreProperties>
</file>