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66925"/>
  <mc:AlternateContent xmlns:mc="http://schemas.openxmlformats.org/markup-compatibility/2006">
    <mc:Choice Requires="x15">
      <x15ac:absPath xmlns:x15ac="http://schemas.microsoft.com/office/spreadsheetml/2010/11/ac" url="C:\Users\Jano\Documents\davki-21-22\"/>
    </mc:Choice>
  </mc:AlternateContent>
  <xr:revisionPtr revIDLastSave="0" documentId="13_ncr:1_{49D652B3-9667-40B1-8BF7-55A07F863F30}" xr6:coauthVersionLast="36" xr6:coauthVersionMax="45" xr10:uidLastSave="{00000000-0000-0000-0000-000000000000}"/>
  <bookViews>
    <workbookView xWindow="0" yWindow="0" windowWidth="28800" windowHeight="13425" firstSheet="1" activeTab="1" xr2:uid="{00000000-000D-0000-FFFF-FFFF00000000}"/>
  </bookViews>
  <sheets>
    <sheet name="resen_primer" sheetId="1" state="hidden" r:id="rId1"/>
    <sheet name="dijak1" sheetId="13" r:id="rId2"/>
    <sheet name="dejanski_prihodki resen" sheetId="2" state="hidden" r:id="rId3"/>
    <sheet name="normiranec-res" sheetId="4" state="hidden" r:id="rId4"/>
  </sheets>
  <calcPr calcId="191028"/>
</workbook>
</file>

<file path=xl/calcChain.xml><?xml version="1.0" encoding="utf-8"?>
<calcChain xmlns="http://schemas.openxmlformats.org/spreadsheetml/2006/main">
  <c r="D62" i="1" l="1"/>
  <c r="D65" i="1"/>
  <c r="E24" i="1"/>
  <c r="G24" i="1" s="1"/>
  <c r="I24" i="1" s="1"/>
  <c r="E23" i="1"/>
  <c r="G23" i="1" s="1"/>
  <c r="I23" i="1" s="1"/>
  <c r="J24" i="1" s="1"/>
  <c r="D51" i="1" s="1"/>
  <c r="D55" i="1"/>
  <c r="D54" i="1"/>
  <c r="D53" i="1"/>
  <c r="D52" i="1"/>
  <c r="D31" i="1"/>
  <c r="D47" i="1" s="1"/>
  <c r="D43" i="1"/>
  <c r="D50" i="1" s="1"/>
  <c r="D46" i="1"/>
  <c r="D56" i="1" l="1"/>
  <c r="D59" i="1" s="1"/>
  <c r="D48" i="1"/>
  <c r="D58" i="1" s="1"/>
  <c r="D44" i="1"/>
  <c r="D21" i="4"/>
  <c r="D6" i="4"/>
  <c r="E6" i="4" s="1"/>
  <c r="D19" i="4" s="1"/>
  <c r="D22" i="4" s="1"/>
  <c r="D58" i="2"/>
  <c r="D57" i="2"/>
  <c r="D50" i="2"/>
  <c r="D45" i="2"/>
  <c r="D44" i="2"/>
  <c r="D46" i="2" s="1"/>
  <c r="D49" i="2" s="1"/>
  <c r="D40" i="2"/>
  <c r="D42" i="2" s="1"/>
  <c r="D38" i="2"/>
  <c r="D41" i="2" s="1"/>
  <c r="D37" i="2"/>
  <c r="D36" i="2"/>
  <c r="D35" i="2"/>
  <c r="D33" i="2"/>
  <c r="D32" i="2"/>
  <c r="D30" i="2"/>
  <c r="D18" i="2"/>
  <c r="D19" i="2" s="1"/>
  <c r="D54" i="2" s="1"/>
  <c r="D56" i="2" s="1"/>
  <c r="D59" i="2" s="1"/>
  <c r="D20" i="2" s="1"/>
  <c r="E20" i="2" s="1"/>
  <c r="D66" i="1" l="1"/>
  <c r="D69" i="1" s="1"/>
  <c r="D60" i="1"/>
  <c r="D23" i="4"/>
  <c r="D48" i="2"/>
  <c r="D52" i="2" s="1"/>
  <c r="D13" i="2"/>
  <c r="D14" i="2" s="1"/>
  <c r="E14" i="2" s="1"/>
  <c r="D68" i="1" l="1"/>
  <c r="E66" i="1"/>
  <c r="D70" i="1"/>
  <c r="D75" i="1" s="1"/>
  <c r="D72" i="1"/>
  <c r="D28" i="4"/>
  <c r="D25" i="4"/>
  <c r="D16" i="2"/>
  <c r="D74" i="1" l="1"/>
  <c r="D76" i="1"/>
  <c r="D77" i="1" s="1"/>
  <c r="D30" i="4"/>
  <c r="D9" i="4" s="1"/>
  <c r="E9" i="4" s="1"/>
  <c r="D29" i="4"/>
  <c r="D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H18" authorId="0" shapeId="0" xr:uid="{4A30BB7D-3514-410F-8484-60E162E83E75}">
      <text>
        <r>
          <rPr>
            <sz val="9"/>
            <color indexed="81"/>
            <rFont val="Segoe UI"/>
            <family val="2"/>
            <charset val="238"/>
          </rPr>
          <t xml:space="preserve">Preberi iz naloge: Računalniška oprema je bila 31. 5. 200X razpoložljiva za uporabo
Oprema je bila v tem letu v uporabi od maja do decembra. To je 7 mesecev. Zapišemo 7 v podatke, stolpec 8
</t>
        </r>
      </text>
    </comment>
    <comment ref="J24" authorId="0" shapeId="0" xr:uid="{C17554FA-1209-464D-A254-8BB83B6D8749}">
      <text>
        <r>
          <rPr>
            <b/>
            <sz val="9"/>
            <color indexed="81"/>
            <rFont val="Segoe UI"/>
            <family val="2"/>
            <charset val="238"/>
          </rPr>
          <t>Po zakonu se mora uporabljati enakomerna časovna amortizacija. Presežek je davčno nepriznan odhodek</t>
        </r>
        <r>
          <rPr>
            <sz val="9"/>
            <color indexed="81"/>
            <rFont val="Segoe UI"/>
            <family val="2"/>
            <charset val="238"/>
          </rPr>
          <t xml:space="preserve">
</t>
        </r>
      </text>
    </comment>
    <comment ref="D60" authorId="0" shapeId="0" xr:uid="{A70A58E7-6F06-458B-8674-9B123B2C2587}">
      <text>
        <r>
          <rPr>
            <b/>
            <sz val="9"/>
            <color indexed="81"/>
            <rFont val="Segoe UI"/>
            <charset val="1"/>
          </rPr>
          <t>Osnova za splošno olajšavo in razvrščanje v zavarovalno osnovo samostojnega podjetnika</t>
        </r>
        <r>
          <rPr>
            <sz val="9"/>
            <color indexed="81"/>
            <rFont val="Segoe UI"/>
            <charset val="1"/>
          </rPr>
          <t xml:space="preserve">
</t>
        </r>
      </text>
    </comment>
    <comment ref="C63" authorId="0" shapeId="0" xr:uid="{19E0DE7C-EDCF-4318-B1A8-B082C6C5B23C}">
      <text>
        <r>
          <rPr>
            <b/>
            <sz val="9"/>
            <color indexed="81"/>
            <rFont val="Segoe UI"/>
            <family val="2"/>
            <charset val="238"/>
          </rPr>
          <t>Maksimalno 0,3% od davčnih prihodkov</t>
        </r>
        <r>
          <rPr>
            <sz val="9"/>
            <color indexed="81"/>
            <rFont val="Segoe UI"/>
            <charset val="1"/>
          </rPr>
          <t xml:space="preserve">
</t>
        </r>
      </text>
    </comment>
    <comment ref="E66" authorId="0" shapeId="0" xr:uid="{83CB93BA-9CF1-4427-9146-F17F7F6DD49B}">
      <text>
        <r>
          <rPr>
            <b/>
            <sz val="9"/>
            <color indexed="81"/>
            <rFont val="Segoe UI"/>
            <family val="2"/>
            <charset val="238"/>
          </rPr>
          <t>Maksimalno 63% davčne osnove I.</t>
        </r>
        <r>
          <rPr>
            <sz val="9"/>
            <color indexed="81"/>
            <rFont val="Segoe UI"/>
            <family val="2"/>
            <charset val="238"/>
          </rPr>
          <t xml:space="preserve">
</t>
        </r>
      </text>
    </comment>
    <comment ref="D77" authorId="0" shapeId="0" xr:uid="{00A29C19-1E37-4749-AB1D-81FB5CD2F7A2}">
      <text>
        <r>
          <rPr>
            <sz val="9"/>
            <color indexed="81"/>
            <rFont val="Segoe UI"/>
            <family val="2"/>
            <charset val="238"/>
          </rPr>
          <t xml:space="preserve">Mesečno plačilo akontacije dohodnine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H18" authorId="0" shapeId="0" xr:uid="{3A2960CA-DC41-4897-AC27-EA21D109DFF8}">
      <text>
        <r>
          <rPr>
            <sz val="9"/>
            <color indexed="81"/>
            <rFont val="Segoe UI"/>
            <family val="2"/>
            <charset val="238"/>
          </rPr>
          <t xml:space="preserve">Preberi iz naloge: Računalniška oprema je bila 31. 5. 200X razpoložljiva za uporabo
Oprema je bila v tem letu v uporabi od maja do decembra. To je 7 mesecev. Zapišemo 7 v podatke, stolpec 8
</t>
        </r>
      </text>
    </comment>
    <comment ref="J24" authorId="0" shapeId="0" xr:uid="{21575E0D-DC6B-46C9-91C9-CFB80EEA2724}">
      <text>
        <r>
          <rPr>
            <b/>
            <sz val="9"/>
            <color indexed="81"/>
            <rFont val="Segoe UI"/>
            <family val="2"/>
            <charset val="238"/>
          </rPr>
          <t>Po zakonu se mora uporabljati enakomerna časovna amortizacija. Presežek je davčno nepriznan odhodek</t>
        </r>
        <r>
          <rPr>
            <sz val="9"/>
            <color indexed="81"/>
            <rFont val="Segoe UI"/>
            <family val="2"/>
            <charset val="238"/>
          </rPr>
          <t xml:space="preserve">
</t>
        </r>
      </text>
    </comment>
    <comment ref="D60" authorId="0" shapeId="0" xr:uid="{66558646-5793-460F-96A9-0BCE725B8203}">
      <text>
        <r>
          <rPr>
            <b/>
            <sz val="9"/>
            <color indexed="81"/>
            <rFont val="Segoe UI"/>
            <charset val="1"/>
          </rPr>
          <t>Osnova za splošno olajšavo in razvrščanje v zavarovalno osnovo samostojnega podjetnika</t>
        </r>
        <r>
          <rPr>
            <sz val="9"/>
            <color indexed="81"/>
            <rFont val="Segoe UI"/>
            <charset val="1"/>
          </rPr>
          <t xml:space="preserve">
</t>
        </r>
      </text>
    </comment>
    <comment ref="C63" authorId="0" shapeId="0" xr:uid="{9E5D93F0-2C2F-4C56-98CE-D46BD10E4BED}">
      <text>
        <r>
          <rPr>
            <b/>
            <sz val="9"/>
            <color indexed="81"/>
            <rFont val="Segoe UI"/>
            <family val="2"/>
            <charset val="238"/>
          </rPr>
          <t>Maksimalno 0,5 % od davčnih prihodkov</t>
        </r>
        <r>
          <rPr>
            <sz val="9"/>
            <color indexed="81"/>
            <rFont val="Segoe UI"/>
            <charset val="1"/>
          </rPr>
          <t xml:space="preserve">
</t>
        </r>
      </text>
    </comment>
    <comment ref="E66" authorId="0" shapeId="0" xr:uid="{26193E63-C290-45F5-AB7E-1268F78E5EAF}">
      <text>
        <r>
          <rPr>
            <b/>
            <sz val="9"/>
            <color indexed="81"/>
            <rFont val="Segoe UI"/>
            <family val="2"/>
            <charset val="238"/>
          </rPr>
          <t>Maksimalno 63% davčne osnove I.</t>
        </r>
        <r>
          <rPr>
            <sz val="9"/>
            <color indexed="81"/>
            <rFont val="Segoe UI"/>
            <family val="2"/>
            <charset val="238"/>
          </rPr>
          <t xml:space="preserve">
</t>
        </r>
      </text>
    </comment>
    <comment ref="D77" authorId="0" shapeId="0" xr:uid="{833B3082-4A04-449E-A470-2FF273800F81}">
      <text>
        <r>
          <rPr>
            <sz val="9"/>
            <color indexed="81"/>
            <rFont val="Segoe UI"/>
            <family val="2"/>
            <charset val="238"/>
          </rPr>
          <t xml:space="preserve">Mesečno plačilo akontacije dohodnine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D28" authorId="0" shapeId="0" xr:uid="{EE5356BA-CD85-4A18-8CFC-10574EBBEB90}">
      <text>
        <r>
          <rPr>
            <b/>
            <sz val="9"/>
            <color indexed="81"/>
            <rFont val="Segoe UI"/>
            <charset val="1"/>
          </rPr>
          <t xml:space="preserve">Zanimivo bi bilo pogledati, kaj bi se zgodilo, če bi imel s.p. normiranec 150.000 eur prihodkov v enem letu. Še ne presega zaporedja dveh let, da bi moral izstopiti. Kaj to pomeni pri dohodnini na koncu?  Če ne bi imel nobene zaposlene osebe smo rekli, da mu je priznano samo 40.000 eur odhodkov. Velik znesek dohodnine bi moral plačati. </t>
        </r>
        <r>
          <rPr>
            <sz val="9"/>
            <color indexed="81"/>
            <rFont val="Segoe UI"/>
            <charset val="1"/>
          </rPr>
          <t xml:space="preserve">
</t>
        </r>
      </text>
    </comment>
    <comment ref="D30" authorId="0" shapeId="0" xr:uid="{1ED042B1-A3FB-4C17-8FFF-6A6ED2555ADE}">
      <text>
        <r>
          <rPr>
            <b/>
            <sz val="9"/>
            <color indexed="81"/>
            <rFont val="Segoe UI"/>
            <charset val="1"/>
          </rPr>
          <t>Kakšen bi bil obračun v primeru normiranosti?</t>
        </r>
        <r>
          <rPr>
            <sz val="9"/>
            <color indexed="81"/>
            <rFont val="Segoe UI"/>
            <charset val="1"/>
          </rPr>
          <t xml:space="preserve">
</t>
        </r>
      </text>
    </comment>
    <comment ref="D32" authorId="0" shapeId="0" xr:uid="{30A59D2E-DDB2-489B-ACAF-20170F8A3859}">
      <text>
        <r>
          <rPr>
            <b/>
            <sz val="9"/>
            <color indexed="81"/>
            <rFont val="Segoe UI"/>
            <charset val="1"/>
          </rPr>
          <t>Če bi s.p. posloval s povezano osebo gospodarsko družbo. Ta s.p. prodal gospodarski družbi neko premoženje. Prodal nepremičnino po nižji ceni kot je tržna. V takem primeru bi morali do tržne cene te davčne prihodke povečati. Povečali bi jih za transferne cene.</t>
        </r>
        <r>
          <rPr>
            <sz val="9"/>
            <color indexed="81"/>
            <rFont val="Segoe UI"/>
            <charset val="1"/>
          </rPr>
          <t xml:space="preserve">
</t>
        </r>
      </text>
    </comment>
    <comment ref="D42" authorId="0" shapeId="0" xr:uid="{0084459D-8094-48E8-B2E3-4D55040161A6}">
      <text>
        <r>
          <rPr>
            <b/>
            <sz val="9"/>
            <color indexed="81"/>
            <rFont val="Segoe UI"/>
            <charset val="1"/>
          </rPr>
          <t>Osnova za splošno olajšavo in razvrščanje v zavarovalno osnovo samostojnega podjetnika</t>
        </r>
        <r>
          <rPr>
            <sz val="9"/>
            <color indexed="81"/>
            <rFont val="Segoe UI"/>
            <charset val="1"/>
          </rPr>
          <t xml:space="preserve">
</t>
        </r>
      </text>
    </comment>
    <comment ref="C44" authorId="0" shapeId="0" xr:uid="{829FDD62-2E04-4078-BDF0-F0E300425A97}">
      <text>
        <r>
          <rPr>
            <b/>
            <sz val="9"/>
            <color indexed="81"/>
            <rFont val="Segoe UI"/>
            <family val="2"/>
            <charset val="238"/>
          </rPr>
          <t>Maksimalno 0,3% od davčnih prihodkov</t>
        </r>
        <r>
          <rPr>
            <sz val="9"/>
            <color indexed="81"/>
            <rFont val="Segoe UI"/>
            <charset val="1"/>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D17" authorId="0" shapeId="0" xr:uid="{75589BA0-8F7C-42D4-9B89-F557C0FC30DB}">
      <text>
        <r>
          <rPr>
            <b/>
            <sz val="9"/>
            <color indexed="81"/>
            <rFont val="Segoe UI"/>
            <charset val="1"/>
          </rPr>
          <t xml:space="preserve">Zanimivo bi bilo pogledati, kaj bi se zgodilo, če bi imel s.p. normiranec 150.000 eur prihodkov v enem letu. Še ne presega zaporedja dveh let, da bi moral izstopiti. Kaj to pomeni pri dohodnini na koncu?  Če ne bi imel nobene zaposlene osebe smo rekli, da mu je priznano samo 40.000 eur odhodkov. Velik znesek dohodnine bi moral plačati. </t>
        </r>
        <r>
          <rPr>
            <sz val="9"/>
            <color indexed="81"/>
            <rFont val="Segoe UI"/>
            <charset val="1"/>
          </rPr>
          <t xml:space="preserve">
</t>
        </r>
      </text>
    </comment>
    <comment ref="D23" authorId="0" shapeId="0" xr:uid="{A7B6DDE8-6836-46AA-8C82-8394CC036514}">
      <text>
        <r>
          <rPr>
            <b/>
            <sz val="9"/>
            <color indexed="81"/>
            <rFont val="Segoe UI"/>
            <charset val="1"/>
          </rPr>
          <t>Osnova za splošno olajšavo in razvrščanje v zavarovalno osnovo samostojnega podjetnika</t>
        </r>
        <r>
          <rPr>
            <sz val="9"/>
            <color indexed="81"/>
            <rFont val="Segoe UI"/>
            <charset val="1"/>
          </rPr>
          <t xml:space="preserve">
</t>
        </r>
      </text>
    </comment>
  </commentList>
</comments>
</file>

<file path=xl/sharedStrings.xml><?xml version="1.0" encoding="utf-8"?>
<sst xmlns="http://schemas.openxmlformats.org/spreadsheetml/2006/main" count="557" uniqueCount="134">
  <si>
    <t>Primer: Samo s.p., vrednosti so v €</t>
  </si>
  <si>
    <t>Obračun davka od dohodka iz dejavnosti</t>
  </si>
  <si>
    <t>Zap. št.</t>
  </si>
  <si>
    <t>Postavka</t>
  </si>
  <si>
    <t>Vrednost v €</t>
  </si>
  <si>
    <t>I.</t>
  </si>
  <si>
    <t>Prihodki po SRS</t>
  </si>
  <si>
    <t>Odhodki po SRS</t>
  </si>
  <si>
    <t>Poslovni izid po SRS (1-2)</t>
  </si>
  <si>
    <t>II.</t>
  </si>
  <si>
    <t>DAVČNO PRIZNANI PRIHODKI</t>
  </si>
  <si>
    <t>POSLOVNI DEL</t>
  </si>
  <si>
    <t>Davčni prihodki</t>
  </si>
  <si>
    <t>III.</t>
  </si>
  <si>
    <t>DAVČNO PRIZNANI ODHODKI</t>
  </si>
  <si>
    <t>%</t>
  </si>
  <si>
    <t>Donacije za humanitarne in športne namen</t>
  </si>
  <si>
    <t>Stroški reprezentance</t>
  </si>
  <si>
    <t>Nabava osnovnih sredstev</t>
  </si>
  <si>
    <t>50% stroški reprezentance (6*4 1. tabela)</t>
  </si>
  <si>
    <t>Donacije</t>
  </si>
  <si>
    <t>XXXXXXXXXXXXXX</t>
  </si>
  <si>
    <t>XXXXXXXXXXXXX</t>
  </si>
  <si>
    <t>Davčni odhodki</t>
  </si>
  <si>
    <t>Davčni odhodki (6-7-8)</t>
  </si>
  <si>
    <t>IV.</t>
  </si>
  <si>
    <t>DAVČNA OSNOVA I.</t>
  </si>
  <si>
    <t>XXXXXXXXXXXX</t>
  </si>
  <si>
    <t>Davčna osnova I. (10-11)</t>
  </si>
  <si>
    <t>V.</t>
  </si>
  <si>
    <t>POSLOVNE OLAJŠAVE</t>
  </si>
  <si>
    <t>Donacije (13*5)</t>
  </si>
  <si>
    <t>XXXXXX</t>
  </si>
  <si>
    <t>Koristimo maks. 63% davčne osnove (6*7)</t>
  </si>
  <si>
    <t>Investicijske olajšave (14*5, 1. tabela)</t>
  </si>
  <si>
    <t>Davčna osnova (12, 2. tabela)</t>
  </si>
  <si>
    <t>Opozorilo</t>
  </si>
  <si>
    <t>VI.</t>
  </si>
  <si>
    <t>XXXXXXXXXX</t>
  </si>
  <si>
    <t>Oljašava za vzdrževane družinske člane</t>
  </si>
  <si>
    <t>Poslovne olajšave skupaj</t>
  </si>
  <si>
    <t>Davčna osnova I. (12)</t>
  </si>
  <si>
    <t>Poslovne olajšave (15)</t>
  </si>
  <si>
    <t>Splošna olajšava letna</t>
  </si>
  <si>
    <t>Davčna osnova II. (16-17-18-19)</t>
  </si>
  <si>
    <t>VII.</t>
  </si>
  <si>
    <t>XXXXX</t>
  </si>
  <si>
    <t>XXXXXXXXXXXXXXX</t>
  </si>
  <si>
    <t>IZRAČUN DAVČNE OBVEZNOSTI</t>
  </si>
  <si>
    <t>DAVČNA OSNOVA II.</t>
  </si>
  <si>
    <t>Vplačane akontacije</t>
  </si>
  <si>
    <t>Davek od razlike</t>
  </si>
  <si>
    <t>Fiksni davek</t>
  </si>
  <si>
    <t>Davčna osnova 2 (20, 2. tabela)</t>
  </si>
  <si>
    <t>Dohodnina</t>
  </si>
  <si>
    <t>Dohodnina (obveznost za plačilo) (12, 1. tab.)</t>
  </si>
  <si>
    <t>Obveznost za doplačilo (21)</t>
  </si>
  <si>
    <t>Osnova za predhodno akontacijo dohodnine (20)</t>
  </si>
  <si>
    <t>Mesečna akontacija dohodnine (25, 2. tabela)</t>
  </si>
  <si>
    <t>XXXXXXXXXXXXXXXXXXXXXX</t>
  </si>
  <si>
    <t>Maksimalni odhodki, s.p. zavarovan, 1 zap. os.</t>
  </si>
  <si>
    <t>XXXXXXX</t>
  </si>
  <si>
    <t>80 % normiranih odhodkov (11*2)</t>
  </si>
  <si>
    <t>Dohodnina (obveznost za plačilo) (6*5)</t>
  </si>
  <si>
    <t>Primer: Miran s.p., vrednosti so v €</t>
  </si>
  <si>
    <t>Akontacija dohodnine 2020 (21)</t>
  </si>
  <si>
    <t>Akontacija dohodnine 2020 (7)</t>
  </si>
  <si>
    <t>Obveznost za doplačilo (7)</t>
  </si>
  <si>
    <t>Osnova za predhodno akontacijo dohodnine (6)</t>
  </si>
  <si>
    <t>Davčni odhodki (2 ali 3, 1. tabela)</t>
  </si>
  <si>
    <t>Davčna osnova I. (3-4)</t>
  </si>
  <si>
    <t>Mesečna akontacija dohodnine (7/12)</t>
  </si>
  <si>
    <t>Mesečna akontacija dohodnine (21/25)</t>
  </si>
  <si>
    <t>Splošna olajšava (8, 1. tabela)</t>
  </si>
  <si>
    <t>Obračun davka od dohodkov pravnih oseb</t>
  </si>
  <si>
    <t>Računalniška oprema</t>
  </si>
  <si>
    <t>Zam. obresti za nepr. plačane terjatve FURS-u</t>
  </si>
  <si>
    <t>Donacija GD Rakitna</t>
  </si>
  <si>
    <t>Vložek v raziskave in razvoj</t>
  </si>
  <si>
    <t>Prod. stanovanja, 63 m2, kupec direktor, knjig. vred.</t>
  </si>
  <si>
    <t>Prod. stanovanja, 63 m2, kupec direktor, tržna vred.</t>
  </si>
  <si>
    <t>Rezervacije</t>
  </si>
  <si>
    <t>Akontacije davka od doh. pravnih oseb</t>
  </si>
  <si>
    <t>Davčna izguba izpred 3 let</t>
  </si>
  <si>
    <t>Primer: Vzored d.o.o., vrednosti so v €</t>
  </si>
  <si>
    <t>Transferni prihodki</t>
  </si>
  <si>
    <t>8.1</t>
  </si>
  <si>
    <t>8.2</t>
  </si>
  <si>
    <t>8.3</t>
  </si>
  <si>
    <t>Rezervacije, dol. vnap.vr.str, tožba delavca</t>
  </si>
  <si>
    <t>Transferni prihodki (8.3, 1. tabela)</t>
  </si>
  <si>
    <t>Davčni prihodki (4+5)</t>
  </si>
  <si>
    <t>Reprezentanca</t>
  </si>
  <si>
    <t>Zamudne obresti</t>
  </si>
  <si>
    <t>Donacija</t>
  </si>
  <si>
    <t>3.1</t>
  </si>
  <si>
    <t>3.2</t>
  </si>
  <si>
    <t>€/mes amortizacije</t>
  </si>
  <si>
    <t>XXXXXXXXXXXXXXXX</t>
  </si>
  <si>
    <t>XXXXXXXX</t>
  </si>
  <si>
    <t>št. mes. amort.</t>
  </si>
  <si>
    <t>razlika</t>
  </si>
  <si>
    <t>Davčno nepriznana amortizacija (3.1, 1. tabela)</t>
  </si>
  <si>
    <t>Davčni odhodki (7-8-9-10-11-12)</t>
  </si>
  <si>
    <t>Davčna osnova I. (14-15)</t>
  </si>
  <si>
    <t>meseci na leto</t>
  </si>
  <si>
    <t>XXXXXXXXXXXXXXXXXXXXXXXXXXXXXXXXXXXXX</t>
  </si>
  <si>
    <t>5/6</t>
  </si>
  <si>
    <t>7 mesečna amort.</t>
  </si>
  <si>
    <t>7*8</t>
  </si>
  <si>
    <t>9 (3.1-3.2)</t>
  </si>
  <si>
    <t>POSLOVNE OLAJŠAVE+PRENESENA IZGUBA</t>
  </si>
  <si>
    <t>Donacije (14*0,2%)</t>
  </si>
  <si>
    <t>Olajšave Raziskave&amp;razvoj</t>
  </si>
  <si>
    <t>Investicije v osnovna sredstva</t>
  </si>
  <si>
    <t>Prenesena izguba</t>
  </si>
  <si>
    <t>Poslovne olajšave+izguba (17+18+19+20)</t>
  </si>
  <si>
    <t>Davčna osnova I.</t>
  </si>
  <si>
    <t>Poslovne olajšave</t>
  </si>
  <si>
    <t>Obveznost za plačilo DDPO</t>
  </si>
  <si>
    <t>Davčna osnova II. (22-23)</t>
  </si>
  <si>
    <t>VEČ KOT 400 EUR</t>
  </si>
  <si>
    <t>Obveznost vračilo Ddpo (26-25)</t>
  </si>
  <si>
    <t>Osnova za predhodno akontacijo Ddpo (24)</t>
  </si>
  <si>
    <t>Akontacija Ddpo 2020 (25)</t>
  </si>
  <si>
    <t>Mesečna akontacija Ddpo  (25/12)</t>
  </si>
  <si>
    <t>Reprezentanca (4)</t>
  </si>
  <si>
    <t>Zamudne obresti (5)</t>
  </si>
  <si>
    <t>Donacija (6)</t>
  </si>
  <si>
    <t>Rezervacije (9)</t>
  </si>
  <si>
    <t>Donacije (14*0,3%)</t>
  </si>
  <si>
    <t>Olajšave Raziskave&amp;razvoj (7)</t>
  </si>
  <si>
    <t>Prenesena izguba (11)</t>
  </si>
  <si>
    <t>Investicije v osnovna sredstva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</si>
</sst>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0.00_ ;\-#,##0.00\ "/>
  </numFmts>
  <fonts count="7" x14ac:knownFonts="1">
    <font>
      <sz val="11"/>
      <color theme="1"/>
      <name val="Calibri"/>
      <family val="2"/>
      <scheme val="minor"/>
    </font>
    <font>
      <sz val="11"/>
      <color theme="1"/>
      <name val="Calibri"/>
      <family val="2"/>
      <scheme val="minor"/>
    </font>
    <font>
      <sz val="9"/>
      <color indexed="81"/>
      <name val="Segoe UI"/>
      <charset val="1"/>
    </font>
    <font>
      <b/>
      <sz val="9"/>
      <color indexed="81"/>
      <name val="Segoe UI"/>
      <charset val="1"/>
    </font>
    <font>
      <b/>
      <sz val="9"/>
      <color indexed="81"/>
      <name val="Segoe UI"/>
      <family val="2"/>
      <charset val="238"/>
    </font>
    <font>
      <sz val="9"/>
      <color indexed="81"/>
      <name val="Segoe UI"/>
      <family val="2"/>
      <charset val="238"/>
    </font>
    <font>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164" fontId="0" fillId="0" borderId="0" xfId="1" applyFont="1"/>
    <xf numFmtId="0" fontId="0" fillId="0" borderId="1" xfId="0" applyBorder="1"/>
    <xf numFmtId="164" fontId="0" fillId="0" borderId="1" xfId="1" applyFont="1" applyBorder="1"/>
    <xf numFmtId="43" fontId="0" fillId="0" borderId="1" xfId="0" applyNumberFormat="1" applyBorder="1"/>
    <xf numFmtId="0" fontId="0" fillId="0" borderId="2" xfId="0" applyFill="1" applyBorder="1"/>
    <xf numFmtId="0" fontId="0" fillId="0" borderId="1" xfId="0" applyFill="1" applyBorder="1"/>
    <xf numFmtId="0" fontId="0" fillId="2" borderId="1" xfId="0" applyFill="1" applyBorder="1" applyAlignment="1">
      <alignment horizontal="right"/>
    </xf>
    <xf numFmtId="0" fontId="0" fillId="2" borderId="1" xfId="0" applyFill="1" applyBorder="1"/>
    <xf numFmtId="0" fontId="0" fillId="3" borderId="1" xfId="0" applyFill="1" applyBorder="1"/>
    <xf numFmtId="43" fontId="0" fillId="3" borderId="1" xfId="0" applyNumberFormat="1" applyFill="1" applyBorder="1"/>
    <xf numFmtId="0" fontId="0" fillId="3" borderId="0" xfId="0" applyFill="1"/>
    <xf numFmtId="0" fontId="0" fillId="0" borderId="3" xfId="0" applyBorder="1"/>
    <xf numFmtId="0" fontId="0" fillId="2" borderId="3" xfId="0" applyFill="1" applyBorder="1"/>
    <xf numFmtId="0" fontId="0" fillId="3" borderId="3" xfId="0" applyFill="1" applyBorder="1"/>
    <xf numFmtId="0" fontId="0" fillId="2" borderId="4" xfId="0" applyFill="1" applyBorder="1"/>
    <xf numFmtId="164" fontId="0" fillId="0" borderId="4" xfId="1" applyFont="1" applyBorder="1"/>
    <xf numFmtId="9" fontId="0" fillId="0" borderId="1" xfId="0" applyNumberFormat="1" applyBorder="1"/>
    <xf numFmtId="0" fontId="0" fillId="0" borderId="1" xfId="0" applyBorder="1" applyAlignment="1">
      <alignment horizontal="center"/>
    </xf>
    <xf numFmtId="4" fontId="0" fillId="0" borderId="1" xfId="0" applyNumberFormat="1" applyBorder="1"/>
    <xf numFmtId="0" fontId="0" fillId="0" borderId="0" xfId="0" applyFill="1" applyBorder="1"/>
    <xf numFmtId="164" fontId="0" fillId="3" borderId="4" xfId="1" applyFont="1" applyFill="1" applyBorder="1"/>
    <xf numFmtId="164" fontId="0" fillId="2" borderId="4" xfId="1" applyFont="1" applyFill="1" applyBorder="1"/>
    <xf numFmtId="164" fontId="0" fillId="3" borderId="0" xfId="1" applyFont="1" applyFill="1"/>
    <xf numFmtId="9" fontId="0" fillId="0" borderId="1" xfId="0" applyNumberFormat="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10" fontId="0" fillId="0" borderId="1" xfId="0" applyNumberFormat="1" applyBorder="1"/>
    <xf numFmtId="0" fontId="0" fillId="0" borderId="0" xfId="0" applyBorder="1"/>
    <xf numFmtId="9" fontId="0" fillId="0" borderId="0" xfId="0" applyNumberFormat="1" applyBorder="1"/>
    <xf numFmtId="164" fontId="0" fillId="0" borderId="0" xfId="1" applyFont="1" applyBorder="1"/>
    <xf numFmtId="164" fontId="0" fillId="3" borderId="1" xfId="1" applyFont="1" applyFill="1" applyBorder="1"/>
    <xf numFmtId="164" fontId="0" fillId="2" borderId="1" xfId="1" applyFont="1" applyFill="1" applyBorder="1"/>
    <xf numFmtId="0" fontId="0" fillId="0" borderId="5" xfId="0" applyBorder="1"/>
    <xf numFmtId="164" fontId="0" fillId="0" borderId="6" xfId="1" applyFont="1" applyBorder="1"/>
    <xf numFmtId="164" fontId="0" fillId="0" borderId="3" xfId="1" applyFont="1" applyBorder="1"/>
    <xf numFmtId="0" fontId="0" fillId="4" borderId="1" xfId="0" applyFill="1" applyBorder="1"/>
    <xf numFmtId="0" fontId="0" fillId="4" borderId="1" xfId="0" applyFill="1" applyBorder="1" applyAlignment="1">
      <alignment horizontal="center"/>
    </xf>
    <xf numFmtId="0" fontId="0" fillId="4" borderId="4" xfId="0" applyFill="1" applyBorder="1"/>
    <xf numFmtId="0" fontId="0" fillId="4" borderId="3" xfId="0" applyFill="1" applyBorder="1"/>
    <xf numFmtId="0" fontId="0" fillId="0" borderId="5" xfId="0" applyBorder="1" applyAlignment="1">
      <alignment horizontal="center"/>
    </xf>
    <xf numFmtId="165" fontId="0" fillId="3" borderId="1" xfId="1" applyNumberFormat="1" applyFont="1" applyFill="1" applyBorder="1" applyAlignment="1">
      <alignment horizontal="left"/>
    </xf>
    <xf numFmtId="164" fontId="0" fillId="0" borderId="5" xfId="1" applyFont="1" applyBorder="1"/>
    <xf numFmtId="9" fontId="0" fillId="0" borderId="0" xfId="0" applyNumberFormat="1"/>
    <xf numFmtId="0" fontId="0" fillId="0" borderId="4" xfId="0" applyFill="1" applyBorder="1"/>
    <xf numFmtId="0" fontId="0" fillId="5" borderId="1" xfId="0" applyFill="1" applyBorder="1"/>
    <xf numFmtId="0" fontId="0" fillId="0" borderId="5" xfId="0" applyFill="1" applyBorder="1"/>
    <xf numFmtId="0" fontId="0" fillId="0" borderId="1" xfId="0" quotePrefix="1" applyFill="1" applyBorder="1" applyAlignment="1">
      <alignment horizontal="right"/>
    </xf>
    <xf numFmtId="0" fontId="0" fillId="0" borderId="5" xfId="0" quotePrefix="1" applyFill="1" applyBorder="1" applyAlignment="1">
      <alignment horizontal="right"/>
    </xf>
    <xf numFmtId="0" fontId="0" fillId="0" borderId="1" xfId="0" quotePrefix="1" applyBorder="1" applyAlignment="1">
      <alignment horizontal="right"/>
    </xf>
    <xf numFmtId="164" fontId="0" fillId="3" borderId="3" xfId="1" applyFont="1" applyFill="1" applyBorder="1"/>
    <xf numFmtId="0" fontId="0" fillId="4" borderId="2" xfId="0" applyFill="1" applyBorder="1"/>
    <xf numFmtId="43" fontId="0" fillId="0" borderId="3" xfId="0" applyNumberFormat="1" applyBorder="1" applyAlignment="1">
      <alignment horizontal="left"/>
    </xf>
    <xf numFmtId="43" fontId="0" fillId="0" borderId="6" xfId="0" applyNumberFormat="1" applyFill="1" applyBorder="1"/>
    <xf numFmtId="0" fontId="0" fillId="5" borderId="3" xfId="0" applyFill="1" applyBorder="1"/>
    <xf numFmtId="0" fontId="0" fillId="0" borderId="7" xfId="0" applyBorder="1"/>
    <xf numFmtId="0" fontId="0" fillId="0" borderId="0" xfId="0" quotePrefix="1" applyFill="1" applyBorder="1" applyAlignment="1">
      <alignment horizontal="right"/>
    </xf>
    <xf numFmtId="43" fontId="0" fillId="6" borderId="1" xfId="0" applyNumberFormat="1" applyFill="1" applyBorder="1"/>
    <xf numFmtId="0" fontId="0" fillId="4" borderId="1" xfId="0" quotePrefix="1" applyFill="1" applyBorder="1" applyAlignment="1">
      <alignment horizontal="center"/>
    </xf>
    <xf numFmtId="0" fontId="0" fillId="5" borderId="1" xfId="0" applyFill="1" applyBorder="1" applyAlignment="1">
      <alignment horizontal="right"/>
    </xf>
    <xf numFmtId="0" fontId="0" fillId="5" borderId="1" xfId="0" applyFill="1" applyBorder="1" applyAlignment="1">
      <alignment horizontal="center"/>
    </xf>
    <xf numFmtId="164" fontId="0" fillId="5" borderId="1" xfId="1" applyFont="1" applyFill="1" applyBorder="1"/>
    <xf numFmtId="164" fontId="0" fillId="3" borderId="1" xfId="0" applyNumberFormat="1" applyFill="1" applyBorder="1"/>
    <xf numFmtId="9" fontId="0" fillId="3" borderId="1" xfId="0" applyNumberFormat="1" applyFill="1" applyBorder="1"/>
    <xf numFmtId="165" fontId="6" fillId="0" borderId="0" xfId="0" applyNumberFormat="1" applyFont="1" applyAlignment="1">
      <alignment horizontal="left"/>
    </xf>
  </cellXfs>
  <cellStyles count="2">
    <cellStyle name="Navadno" xfId="0" builtinId="0"/>
    <cellStyle name="Vejica"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66672</xdr:rowOff>
    </xdr:from>
    <xdr:to>
      <xdr:col>10</xdr:col>
      <xdr:colOff>523875</xdr:colOff>
      <xdr:row>16</xdr:row>
      <xdr:rowOff>10583</xdr:rowOff>
    </xdr:to>
    <xdr:sp macro="" textlink="">
      <xdr:nvSpPr>
        <xdr:cNvPr id="8" name="PoljeZBesedilom 7">
          <a:extLst>
            <a:ext uri="{FF2B5EF4-FFF2-40B4-BE49-F238E27FC236}">
              <a16:creationId xmlns:a16="http://schemas.microsoft.com/office/drawing/2014/main" id="{BA5A1774-262A-43BA-8CB6-55A87AC708AD}"/>
            </a:ext>
          </a:extLst>
        </xdr:cNvPr>
        <xdr:cNvSpPr txBox="1"/>
      </xdr:nvSpPr>
      <xdr:spPr>
        <a:xfrm>
          <a:off x="38100" y="66672"/>
          <a:ext cx="10857442" cy="2991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a:solidFill>
                <a:sysClr val="windowText" lastClr="000000"/>
              </a:solidFill>
            </a:rPr>
            <a:t>Družba VZOREC, d.o.o. ima v poslovni bilanci izkazane prihodke v skupni višini 214.038,00 EUR in odhodke v skupni višini 199.500,00 EUR. Izdelajte obračun davka od dohodka pravnih oseb za leto 200X. Pri tem upoštevajte spodaj navedena dejstva. Davek od dohodka pravnih oseb za leto 200X je 19 %.</a:t>
          </a:r>
        </a:p>
        <a:p>
          <a:r>
            <a:rPr lang="sl-SI" sz="1100" b="0">
              <a:solidFill>
                <a:sysClr val="windowText" lastClr="000000"/>
              </a:solidFill>
            </a:rPr>
            <a:t>Družba VZOREC d.o.o. je v letu 200X nabavila računalniško opremo v skupnem znesku 10.000,00 €. Računalniška oprema je bila 31. 5. 200X razpoložljiva za uporabo. Družba ima v svojem internem aktu določeno, da od računalnikov obračunava amortizacijo po funkcionalni metodi, in sicer prvo leto 60 %, drugo leto pa 40 %.</a:t>
          </a:r>
        </a:p>
        <a:p>
          <a:endParaRPr lang="sl-SI" sz="1100" b="0">
            <a:solidFill>
              <a:sysClr val="windowText" lastClr="000000"/>
            </a:solidFill>
          </a:endParaRPr>
        </a:p>
        <a:p>
          <a:r>
            <a:rPr lang="sl-SI" sz="1100" b="0">
              <a:solidFill>
                <a:sysClr val="windowText" lastClr="000000"/>
              </a:solidFill>
            </a:rPr>
            <a:t>Na konto 417 - stroški reprezentance, je družba knjižila stroške v višini 1.500,00 €.</a:t>
          </a:r>
        </a:p>
        <a:p>
          <a:r>
            <a:rPr lang="sl-SI" sz="1100" b="0">
              <a:solidFill>
                <a:sysClr val="windowText" lastClr="000000"/>
              </a:solidFill>
            </a:rPr>
            <a:t>Družba VZOREC d.o.o. je, v letu 200X med drugimi finančnimi odhodki izkazala tudi zamudne obresti za nepravočasno plačane dajatve Finančni upravi RS v skupni višini 650 €.</a:t>
          </a:r>
        </a:p>
        <a:p>
          <a:r>
            <a:rPr lang="sl-SI" sz="1100" b="0">
              <a:solidFill>
                <a:sysClr val="windowText" lastClr="000000"/>
              </a:solidFill>
            </a:rPr>
            <a:t>Družba je v letu 200X izplačala donacijo Gasilskemu društvu Rakitna 1.500 €. (0,3 %!)</a:t>
          </a:r>
        </a:p>
        <a:p>
          <a:r>
            <a:rPr lang="sl-SI" sz="1100" b="0">
              <a:solidFill>
                <a:sysClr val="windowText" lastClr="000000"/>
              </a:solidFill>
            </a:rPr>
            <a:t>Družba je v letu 200X vložila v raziskave in razvoj 20.000,00 €.</a:t>
          </a:r>
        </a:p>
        <a:p>
          <a:r>
            <a:rPr lang="sl-SI" sz="1100" b="0">
              <a:solidFill>
                <a:sysClr val="windowText" lastClr="000000"/>
              </a:solidFill>
            </a:rPr>
            <a:t>Družba je v letu 200X prodala stanovanje, v velikosti 63 m2, ki ga je imela med svojimi sredstvi. Stanovanje je kupil direktor družbe po knjigovodski vrednosti za 150.000 €. Tržna vrednost takšnega stanovanja znaša 200.000 €.</a:t>
          </a:r>
        </a:p>
        <a:p>
          <a:endParaRPr lang="sl-SI" sz="1100" b="0">
            <a:solidFill>
              <a:sysClr val="windowText" lastClr="000000"/>
            </a:solidFill>
          </a:endParaRPr>
        </a:p>
        <a:p>
          <a:r>
            <a:rPr lang="sl-SI" sz="1100" b="0">
              <a:solidFill>
                <a:sysClr val="windowText" lastClr="000000"/>
              </a:solidFill>
            </a:rPr>
            <a:t>Družba je v letu 200X oblikovala rezervacije v višini 8.500,00 € na račun dolgoročno vnaprej vračunanih stroškov za prejeto tožbo nekdanjega delavca.</a:t>
          </a:r>
        </a:p>
        <a:p>
          <a:r>
            <a:rPr lang="sl-SI" sz="1100" b="0">
              <a:solidFill>
                <a:sysClr val="windowText" lastClr="000000"/>
              </a:solidFill>
            </a:rPr>
            <a:t>Družba je v letu 200X vplačala akontacije davka od dohodkov pravnih oseb v skupni višini 60.000 €.</a:t>
          </a:r>
        </a:p>
        <a:p>
          <a:r>
            <a:rPr lang="sl-SI" sz="1100" b="0">
              <a:solidFill>
                <a:sysClr val="windowText" lastClr="000000"/>
              </a:solidFill>
            </a:rPr>
            <a:t>Družba je v letu 200X-3 izkazala davčno izgubo v višini 10.000 €, za katero ni zmanjšala davčne osnove v preteklih davčnih obdobjih.</a:t>
          </a:r>
        </a:p>
        <a:p>
          <a:endParaRPr lang="sl-SI">
            <a:effectLst/>
          </a:endParaRPr>
        </a:p>
        <a:p>
          <a:r>
            <a:rPr lang="sl-SI" sz="1100" b="1">
              <a:solidFill>
                <a:srgbClr val="FF0000"/>
              </a:solidFill>
              <a:effectLst/>
              <a:latin typeface="+mn-lt"/>
              <a:ea typeface="+mn-ea"/>
              <a:cs typeface="+mn-cs"/>
            </a:rPr>
            <a:t>POZOR: KO BOSTE REŠEVALI, SPODNJE ZAVIHKE</a:t>
          </a:r>
          <a:r>
            <a:rPr lang="sl-SI" sz="1100" b="1" baseline="0">
              <a:solidFill>
                <a:srgbClr val="FF0000"/>
              </a:solidFill>
              <a:effectLst/>
              <a:latin typeface="+mn-lt"/>
              <a:ea typeface="+mn-ea"/>
              <a:cs typeface="+mn-cs"/>
            </a:rPr>
            <a:t> PREIMENUJTE, DA BOSTE NAPISALI VAŠ PRIIMEK</a:t>
          </a:r>
          <a:endParaRPr lang="sl-SI" sz="1100" b="0">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66672</xdr:rowOff>
    </xdr:from>
    <xdr:to>
      <xdr:col>10</xdr:col>
      <xdr:colOff>523875</xdr:colOff>
      <xdr:row>16</xdr:row>
      <xdr:rowOff>10583</xdr:rowOff>
    </xdr:to>
    <xdr:sp macro="" textlink="">
      <xdr:nvSpPr>
        <xdr:cNvPr id="2" name="PoljeZBesedilom 1">
          <a:extLst>
            <a:ext uri="{FF2B5EF4-FFF2-40B4-BE49-F238E27FC236}">
              <a16:creationId xmlns:a16="http://schemas.microsoft.com/office/drawing/2014/main" id="{80F44BE8-130F-401B-9FF5-E1B7FB939674}"/>
            </a:ext>
          </a:extLst>
        </xdr:cNvPr>
        <xdr:cNvSpPr txBox="1"/>
      </xdr:nvSpPr>
      <xdr:spPr>
        <a:xfrm>
          <a:off x="38100" y="66672"/>
          <a:ext cx="13230225" cy="2991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a:solidFill>
                <a:sysClr val="windowText" lastClr="000000"/>
              </a:solidFill>
            </a:rPr>
            <a:t>Družba VZOREC, d.o.o. ima v poslovni bilanci izkazane prihodke v skupni višini 214.038,00 EUR in odhodke v skupni višini 199.500,00 EUR. Izdelajte obračun davka od dohodka pravnih oseb za leto 200X. Pri tem upoštevajte spodaj navedena dejstva. Davek od dohodka pravnih oseb za leto 200X je 19 %.</a:t>
          </a:r>
        </a:p>
        <a:p>
          <a:r>
            <a:rPr lang="sl-SI" sz="1100" b="0">
              <a:solidFill>
                <a:sysClr val="windowText" lastClr="000000"/>
              </a:solidFill>
            </a:rPr>
            <a:t>Družba VZOREC d.o.o. je v letu 200X nabavila računalniško opremo v skupnem znesku 10.000,00 €. Računalniška oprema je bila 31. 5. 200X razpoložljiva za uporabo. Družba ima v svojem internem aktu določeno, da od računalnikov obračunava amortizacijo po funkcionalni metodi, in sicer prvo leto 60 %, drugo leto pa 40 %.</a:t>
          </a:r>
        </a:p>
        <a:p>
          <a:endParaRPr lang="sl-SI" sz="1100" b="0">
            <a:solidFill>
              <a:sysClr val="windowText" lastClr="000000"/>
            </a:solidFill>
          </a:endParaRPr>
        </a:p>
        <a:p>
          <a:r>
            <a:rPr lang="sl-SI" sz="1100" b="0">
              <a:solidFill>
                <a:sysClr val="windowText" lastClr="000000"/>
              </a:solidFill>
            </a:rPr>
            <a:t>Na konto 417 - stroški reprezentance, je družba knjižila stroške v višini 1.500,00 €.</a:t>
          </a:r>
        </a:p>
        <a:p>
          <a:r>
            <a:rPr lang="sl-SI" sz="1100" b="0">
              <a:solidFill>
                <a:sysClr val="windowText" lastClr="000000"/>
              </a:solidFill>
            </a:rPr>
            <a:t>Družba VZOREC d.o.o. je, v letu 200X med drugimi finančnimi odhodki izkazala tudi zamudne obresti za nepravočasno plačane dajatve Finančni upravi RS v skupni višini 650 €.</a:t>
          </a:r>
        </a:p>
        <a:p>
          <a:r>
            <a:rPr lang="sl-SI" sz="1100" b="0">
              <a:solidFill>
                <a:sysClr val="windowText" lastClr="000000"/>
              </a:solidFill>
            </a:rPr>
            <a:t>Družba je v letu 200X izplačala donacijo Gasilskemu društvu Rakitna 1.500 €. (0,3% + 0,2%!)</a:t>
          </a:r>
        </a:p>
        <a:p>
          <a:r>
            <a:rPr lang="sl-SI" sz="1100" b="0">
              <a:solidFill>
                <a:sysClr val="windowText" lastClr="000000"/>
              </a:solidFill>
            </a:rPr>
            <a:t>Družba je v letu 200X vložila v raziskave in razvoj 20.000,00 €.</a:t>
          </a:r>
        </a:p>
        <a:p>
          <a:r>
            <a:rPr lang="sl-SI" sz="1100" b="0">
              <a:solidFill>
                <a:sysClr val="windowText" lastClr="000000"/>
              </a:solidFill>
            </a:rPr>
            <a:t>Družba je v letu 200X prodala stanovanje, v velikosti 63 m2, ki ga je imela med svojimi sredstvi. Stanovanje je kupil direktor družbe po knjigovodski vrednosti za 150.000 €. Tržna vrednost takšnega stanovanja znaša 200.000 €.</a:t>
          </a:r>
        </a:p>
        <a:p>
          <a:endParaRPr lang="sl-SI" sz="1100" b="0">
            <a:solidFill>
              <a:sysClr val="windowText" lastClr="000000"/>
            </a:solidFill>
          </a:endParaRPr>
        </a:p>
        <a:p>
          <a:r>
            <a:rPr lang="sl-SI" sz="1100" b="0">
              <a:solidFill>
                <a:sysClr val="windowText" lastClr="000000"/>
              </a:solidFill>
            </a:rPr>
            <a:t>Družba je v letu 200X oblikovala rezervacije v višini 8.500,00 € na račun dolgoročno vnaprej vračunanih stroškov za prejeto tožbo nekdanjega delavca.</a:t>
          </a:r>
        </a:p>
        <a:p>
          <a:r>
            <a:rPr lang="sl-SI" sz="1100" b="0">
              <a:solidFill>
                <a:sysClr val="windowText" lastClr="000000"/>
              </a:solidFill>
            </a:rPr>
            <a:t>Družba je v letu 200X vplačala akontacije davka od dohodkov pravnih oseb v skupni višini 60.000 €.</a:t>
          </a:r>
        </a:p>
        <a:p>
          <a:r>
            <a:rPr lang="sl-SI" sz="1100" b="0">
              <a:solidFill>
                <a:sysClr val="windowText" lastClr="000000"/>
              </a:solidFill>
            </a:rPr>
            <a:t>Družba je v letu 200X-3 izkazala davčno izgubo v višini 10.000 €, za katero ni zmanjšala davčne osnove v preteklih davčnih obdobjih.</a:t>
          </a:r>
        </a:p>
        <a:p>
          <a:endParaRPr lang="sl-SI">
            <a:effectLst/>
          </a:endParaRPr>
        </a:p>
        <a:p>
          <a:r>
            <a:rPr lang="sl-SI" sz="1100" b="1">
              <a:solidFill>
                <a:srgbClr val="FF0000"/>
              </a:solidFill>
              <a:effectLst/>
              <a:latin typeface="+mn-lt"/>
              <a:ea typeface="+mn-ea"/>
              <a:cs typeface="+mn-cs"/>
            </a:rPr>
            <a:t>POZOR: KO BOSTE REŠEVALI, SPODNJE ZAVIHKE</a:t>
          </a:r>
          <a:r>
            <a:rPr lang="sl-SI" sz="1100" b="1" baseline="0">
              <a:solidFill>
                <a:srgbClr val="FF0000"/>
              </a:solidFill>
              <a:effectLst/>
              <a:latin typeface="+mn-lt"/>
              <a:ea typeface="+mn-ea"/>
              <a:cs typeface="+mn-cs"/>
            </a:rPr>
            <a:t> PREIMENUJTE, DA BOSTE NAPISALI VAŠ PRIIMEK</a:t>
          </a:r>
          <a:endParaRPr lang="sl-SI" sz="1100" b="0">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a:p>
          <a:endParaRPr lang="sl-SI"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66674</xdr:rowOff>
    </xdr:from>
    <xdr:to>
      <xdr:col>10</xdr:col>
      <xdr:colOff>523875</xdr:colOff>
      <xdr:row>4</xdr:row>
      <xdr:rowOff>161925</xdr:rowOff>
    </xdr:to>
    <xdr:sp macro="" textlink="">
      <xdr:nvSpPr>
        <xdr:cNvPr id="2" name="PoljeZBesedilom 1">
          <a:extLst>
            <a:ext uri="{FF2B5EF4-FFF2-40B4-BE49-F238E27FC236}">
              <a16:creationId xmlns:a16="http://schemas.microsoft.com/office/drawing/2014/main" id="{5D616FC6-AB86-4F71-BA73-673C4BAC84EE}"/>
            </a:ext>
          </a:extLst>
        </xdr:cNvPr>
        <xdr:cNvSpPr txBox="1"/>
      </xdr:nvSpPr>
      <xdr:spPr>
        <a:xfrm>
          <a:off x="38100" y="66674"/>
          <a:ext cx="10829925" cy="857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sl-SI" sz="1100" b="1"/>
            <a:t>1. naloga</a:t>
          </a:r>
          <a:r>
            <a:rPr lang="sl-SI" sz="1100"/>
            <a:t>:</a:t>
          </a:r>
          <a:r>
            <a:rPr lang="sl-SI" sz="1100" baseline="0"/>
            <a:t> </a:t>
          </a:r>
          <a:r>
            <a:rPr lang="sl-SI" sz="1100">
              <a:solidFill>
                <a:schemeClr val="dk1"/>
              </a:solidFill>
              <a:effectLst/>
              <a:latin typeface="+mn-lt"/>
              <a:ea typeface="+mn-ea"/>
              <a:cs typeface="+mn-cs"/>
            </a:rPr>
            <a:t>Samostojni podjetnik Samo s.p. je imel v letu 200X </a:t>
          </a:r>
          <a:r>
            <a:rPr lang="sl-SI" sz="1100" b="1">
              <a:solidFill>
                <a:schemeClr val="dk1"/>
              </a:solidFill>
              <a:effectLst/>
              <a:latin typeface="+mn-lt"/>
              <a:ea typeface="+mn-ea"/>
              <a:cs typeface="+mn-cs"/>
            </a:rPr>
            <a:t>150.000 € prihodkov </a:t>
          </a:r>
          <a:r>
            <a:rPr lang="sl-SI" sz="1100">
              <a:solidFill>
                <a:schemeClr val="dk1"/>
              </a:solidFill>
              <a:effectLst/>
              <a:latin typeface="+mn-lt"/>
              <a:ea typeface="+mn-ea"/>
              <a:cs typeface="+mn-cs"/>
            </a:rPr>
            <a:t>po računovodskih standardih in </a:t>
          </a:r>
          <a:r>
            <a:rPr lang="sl-SI" sz="1100" b="1">
              <a:solidFill>
                <a:schemeClr val="dk1"/>
              </a:solidFill>
              <a:effectLst/>
              <a:latin typeface="+mn-lt"/>
              <a:ea typeface="+mn-ea"/>
              <a:cs typeface="+mn-cs"/>
            </a:rPr>
            <a:t>120.000 € odhodkov </a:t>
          </a:r>
          <a:r>
            <a:rPr lang="sl-SI" sz="1100">
              <a:solidFill>
                <a:schemeClr val="dk1"/>
              </a:solidFill>
              <a:effectLst/>
              <a:latin typeface="+mn-lt"/>
              <a:ea typeface="+mn-ea"/>
              <a:cs typeface="+mn-cs"/>
            </a:rPr>
            <a:t>po računovodskih standardih. </a:t>
          </a:r>
          <a:endParaRPr lang="sl-SI" sz="1100">
            <a:effectLst/>
          </a:endParaRPr>
        </a:p>
        <a:p>
          <a:pPr rtl="0" eaLnBrk="1" latinLnBrk="0" hangingPunct="1"/>
          <a:r>
            <a:rPr lang="sl-SI" sz="1100">
              <a:solidFill>
                <a:schemeClr val="dk1"/>
              </a:solidFill>
              <a:effectLst/>
              <a:latin typeface="+mn-lt"/>
              <a:ea typeface="+mn-ea"/>
              <a:cs typeface="+mn-cs"/>
            </a:rPr>
            <a:t>V tem letu je imel izplačanih donacij za humanitarne in športne namene v vrednosti </a:t>
          </a:r>
          <a:r>
            <a:rPr lang="sl-SI" sz="1100" b="1">
              <a:solidFill>
                <a:schemeClr val="dk1"/>
              </a:solidFill>
              <a:effectLst/>
              <a:latin typeface="+mn-lt"/>
              <a:ea typeface="+mn-ea"/>
              <a:cs typeface="+mn-cs"/>
            </a:rPr>
            <a:t>5.000 €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stroškov reprezentance za 2.500 </a:t>
          </a:r>
          <a:r>
            <a:rPr lang="sl-SI" sz="1100">
              <a:solidFill>
                <a:schemeClr val="dk1"/>
              </a:solidFill>
              <a:effectLst/>
              <a:latin typeface="+mn-lt"/>
              <a:ea typeface="+mn-ea"/>
              <a:cs typeface="+mn-cs"/>
            </a:rPr>
            <a:t>€.</a:t>
          </a:r>
          <a:endParaRPr lang="sl-SI">
            <a:effectLst/>
          </a:endParaRPr>
        </a:p>
        <a:p>
          <a:pPr rtl="0" eaLnBrk="1" latinLnBrk="0" hangingPunct="1"/>
          <a:r>
            <a:rPr lang="sl-SI" sz="1100">
              <a:solidFill>
                <a:schemeClr val="dk1"/>
              </a:solidFill>
              <a:effectLst/>
              <a:latin typeface="+mn-lt"/>
              <a:ea typeface="+mn-ea"/>
              <a:cs typeface="+mn-cs"/>
            </a:rPr>
            <a:t>Nabavil je nova osnovna sredstva v vrednosti 20.000 €, od katerih je priznana 40 % investicijska olajšava. </a:t>
          </a:r>
          <a:endParaRPr lang="sl-SI">
            <a:effectLst/>
          </a:endParaRPr>
        </a:p>
        <a:p>
          <a:pPr rtl="0" eaLnBrk="1" latinLnBrk="0" hangingPunct="1"/>
          <a:r>
            <a:rPr lang="sl-SI" sz="1100">
              <a:solidFill>
                <a:schemeClr val="dk1"/>
              </a:solidFill>
              <a:effectLst/>
              <a:latin typeface="+mn-lt"/>
              <a:ea typeface="+mn-ea"/>
              <a:cs typeface="+mn-cs"/>
            </a:rPr>
            <a:t>Izračunajte, kakšna je davčna obveznost za samostojnega podjetnika za leto 200X. Samostojni podjetnik nima VDČ. Zavarovan je kot s.p. </a:t>
          </a:r>
          <a:endParaRPr lang="sl-SI">
            <a:effectLst/>
          </a:endParaRPr>
        </a:p>
        <a:p>
          <a:endParaRPr lang="sl-SI" sz="1100"/>
        </a:p>
      </xdr:txBody>
    </xdr:sp>
    <xdr:clientData/>
  </xdr:twoCellAnchor>
  <xdr:twoCellAnchor editAs="oneCell">
    <xdr:from>
      <xdr:col>5</xdr:col>
      <xdr:colOff>352425</xdr:colOff>
      <xdr:row>6</xdr:row>
      <xdr:rowOff>67717</xdr:rowOff>
    </xdr:from>
    <xdr:to>
      <xdr:col>18</xdr:col>
      <xdr:colOff>446305</xdr:colOff>
      <xdr:row>19</xdr:row>
      <xdr:rowOff>85298</xdr:rowOff>
    </xdr:to>
    <xdr:pic>
      <xdr:nvPicPr>
        <xdr:cNvPr id="3" name="Slika 2">
          <a:extLst>
            <a:ext uri="{FF2B5EF4-FFF2-40B4-BE49-F238E27FC236}">
              <a16:creationId xmlns:a16="http://schemas.microsoft.com/office/drawing/2014/main" id="{22D20FB7-51EB-4DE0-B2DE-F5C2539B3BF6}"/>
            </a:ext>
          </a:extLst>
        </xdr:cNvPr>
        <xdr:cNvPicPr>
          <a:picLocks noChangeAspect="1"/>
        </xdr:cNvPicPr>
      </xdr:nvPicPr>
      <xdr:blipFill>
        <a:blip xmlns:r="http://schemas.openxmlformats.org/officeDocument/2006/relationships" r:embed="rId1"/>
        <a:stretch>
          <a:fillRect/>
        </a:stretch>
      </xdr:blipFill>
      <xdr:spPr>
        <a:xfrm>
          <a:off x="7648575" y="1210717"/>
          <a:ext cx="8018680" cy="2494081"/>
        </a:xfrm>
        <a:prstGeom prst="rect">
          <a:avLst/>
        </a:prstGeom>
      </xdr:spPr>
    </xdr:pic>
    <xdr:clientData/>
  </xdr:twoCellAnchor>
  <xdr:twoCellAnchor editAs="oneCell">
    <xdr:from>
      <xdr:col>5</xdr:col>
      <xdr:colOff>171450</xdr:colOff>
      <xdr:row>20</xdr:row>
      <xdr:rowOff>91368</xdr:rowOff>
    </xdr:from>
    <xdr:to>
      <xdr:col>19</xdr:col>
      <xdr:colOff>160546</xdr:colOff>
      <xdr:row>31</xdr:row>
      <xdr:rowOff>56817</xdr:rowOff>
    </xdr:to>
    <xdr:pic>
      <xdr:nvPicPr>
        <xdr:cNvPr id="4" name="Slika 3">
          <a:extLst>
            <a:ext uri="{FF2B5EF4-FFF2-40B4-BE49-F238E27FC236}">
              <a16:creationId xmlns:a16="http://schemas.microsoft.com/office/drawing/2014/main" id="{4A9C59E9-EFB4-4B74-9139-7745F7C93F24}"/>
            </a:ext>
          </a:extLst>
        </xdr:cNvPr>
        <xdr:cNvPicPr>
          <a:picLocks noChangeAspect="1"/>
        </xdr:cNvPicPr>
      </xdr:nvPicPr>
      <xdr:blipFill>
        <a:blip xmlns:r="http://schemas.openxmlformats.org/officeDocument/2006/relationships" r:embed="rId2"/>
        <a:stretch>
          <a:fillRect/>
        </a:stretch>
      </xdr:blipFill>
      <xdr:spPr>
        <a:xfrm>
          <a:off x="7467600" y="3901368"/>
          <a:ext cx="8523496" cy="2060949"/>
        </a:xfrm>
        <a:prstGeom prst="rect">
          <a:avLst/>
        </a:prstGeom>
      </xdr:spPr>
    </xdr:pic>
    <xdr:clientData/>
  </xdr:twoCellAnchor>
  <xdr:twoCellAnchor editAs="oneCell">
    <xdr:from>
      <xdr:col>5</xdr:col>
      <xdr:colOff>161925</xdr:colOff>
      <xdr:row>33</xdr:row>
      <xdr:rowOff>39533</xdr:rowOff>
    </xdr:from>
    <xdr:to>
      <xdr:col>18</xdr:col>
      <xdr:colOff>246162</xdr:colOff>
      <xdr:row>56</xdr:row>
      <xdr:rowOff>27763</xdr:rowOff>
    </xdr:to>
    <xdr:pic>
      <xdr:nvPicPr>
        <xdr:cNvPr id="5" name="Slika 4">
          <a:extLst>
            <a:ext uri="{FF2B5EF4-FFF2-40B4-BE49-F238E27FC236}">
              <a16:creationId xmlns:a16="http://schemas.microsoft.com/office/drawing/2014/main" id="{96BC5B05-2273-4A65-8156-3196623B345B}"/>
            </a:ext>
          </a:extLst>
        </xdr:cNvPr>
        <xdr:cNvPicPr>
          <a:picLocks noChangeAspect="1"/>
        </xdr:cNvPicPr>
      </xdr:nvPicPr>
      <xdr:blipFill>
        <a:blip xmlns:r="http://schemas.openxmlformats.org/officeDocument/2006/relationships" r:embed="rId3"/>
        <a:stretch>
          <a:fillRect/>
        </a:stretch>
      </xdr:blipFill>
      <xdr:spPr>
        <a:xfrm>
          <a:off x="7458075" y="6326033"/>
          <a:ext cx="8009037" cy="4369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66674</xdr:rowOff>
    </xdr:from>
    <xdr:to>
      <xdr:col>10</xdr:col>
      <xdr:colOff>523875</xdr:colOff>
      <xdr:row>2</xdr:row>
      <xdr:rowOff>66675</xdr:rowOff>
    </xdr:to>
    <xdr:sp macro="" textlink="">
      <xdr:nvSpPr>
        <xdr:cNvPr id="2" name="PoljeZBesedilom 1">
          <a:extLst>
            <a:ext uri="{FF2B5EF4-FFF2-40B4-BE49-F238E27FC236}">
              <a16:creationId xmlns:a16="http://schemas.microsoft.com/office/drawing/2014/main" id="{D9B94101-74F9-4EEA-B2EB-2EED5133490B}"/>
            </a:ext>
          </a:extLst>
        </xdr:cNvPr>
        <xdr:cNvSpPr txBox="1"/>
      </xdr:nvSpPr>
      <xdr:spPr>
        <a:xfrm>
          <a:off x="38100" y="66674"/>
          <a:ext cx="10848975" cy="38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sl-SI" sz="1100" b="1"/>
            <a:t>1. naloga</a:t>
          </a:r>
          <a:r>
            <a:rPr lang="sl-SI" sz="1100"/>
            <a:t>:</a:t>
          </a:r>
          <a:r>
            <a:rPr lang="sl-SI" sz="1100" baseline="0"/>
            <a:t> Davčni zavezanec Miran s.p., ki je normiranec ima prihodkov po SRS za 150.000,00 € v letu 200X. </a:t>
          </a:r>
          <a:r>
            <a:rPr lang="sl-SI" sz="1100">
              <a:solidFill>
                <a:schemeClr val="dk1"/>
              </a:solidFill>
              <a:effectLst/>
              <a:latin typeface="+mn-lt"/>
              <a:ea typeface="+mn-ea"/>
              <a:cs typeface="+mn-cs"/>
            </a:rPr>
            <a:t>Izračunajte, kakšna je davčna obveznost za samostojnega podjetnika za leto 200X.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8:J77"/>
  <sheetViews>
    <sheetView topLeftCell="A49" zoomScale="90" zoomScaleNormal="90" workbookViewId="0">
      <selection activeCell="B89" sqref="B89"/>
    </sheetView>
  </sheetViews>
  <sheetFormatPr defaultRowHeight="15" x14ac:dyDescent="0.25"/>
  <cols>
    <col min="1" max="1" width="7.28515625" customWidth="1"/>
    <col min="2" max="2" width="46" customWidth="1"/>
    <col min="3" max="3" width="10.7109375" customWidth="1"/>
    <col min="4" max="4" width="17" customWidth="1"/>
    <col min="5" max="5" width="30.7109375" customWidth="1"/>
    <col min="6" max="6" width="13.140625" customWidth="1"/>
    <col min="7" max="7" width="19.140625" customWidth="1"/>
    <col min="8" max="8" width="19.7109375" customWidth="1"/>
    <col min="9" max="9" width="17.42578125" customWidth="1"/>
    <col min="10" max="10" width="10" bestFit="1" customWidth="1"/>
  </cols>
  <sheetData>
    <row r="18" spans="1:10" x14ac:dyDescent="0.25">
      <c r="A18" s="36" t="s">
        <v>2</v>
      </c>
      <c r="B18" s="36" t="s">
        <v>3</v>
      </c>
      <c r="C18" s="37" t="s">
        <v>15</v>
      </c>
      <c r="D18" s="38" t="s">
        <v>4</v>
      </c>
      <c r="E18" s="39" t="s">
        <v>36</v>
      </c>
      <c r="F18" s="36" t="s">
        <v>105</v>
      </c>
      <c r="G18" s="36" t="s">
        <v>97</v>
      </c>
      <c r="H18" s="36" t="s">
        <v>100</v>
      </c>
      <c r="I18" s="36" t="s">
        <v>108</v>
      </c>
      <c r="J18" s="51" t="s">
        <v>101</v>
      </c>
    </row>
    <row r="19" spans="1:10" x14ac:dyDescent="0.25">
      <c r="A19" s="37">
        <v>1</v>
      </c>
      <c r="B19" s="37">
        <v>2</v>
      </c>
      <c r="C19" s="37">
        <v>3</v>
      </c>
      <c r="D19" s="37">
        <v>4</v>
      </c>
      <c r="E19" s="37">
        <v>5</v>
      </c>
      <c r="F19" s="37">
        <v>6</v>
      </c>
      <c r="G19" s="37">
        <v>7</v>
      </c>
      <c r="H19" s="37">
        <v>8</v>
      </c>
      <c r="I19" s="37">
        <v>9</v>
      </c>
      <c r="J19" s="37">
        <v>10</v>
      </c>
    </row>
    <row r="20" spans="1:10" x14ac:dyDescent="0.25">
      <c r="A20" s="2" t="s">
        <v>46</v>
      </c>
      <c r="B20" s="2" t="s">
        <v>106</v>
      </c>
      <c r="C20" s="2" t="s">
        <v>99</v>
      </c>
      <c r="D20" s="2" t="s">
        <v>22</v>
      </c>
      <c r="E20" s="2" t="s">
        <v>59</v>
      </c>
      <c r="F20" s="2" t="s">
        <v>32</v>
      </c>
      <c r="G20" s="58" t="s">
        <v>107</v>
      </c>
      <c r="H20" s="2" t="s">
        <v>47</v>
      </c>
      <c r="I20" s="37" t="s">
        <v>109</v>
      </c>
      <c r="J20" s="37" t="s">
        <v>110</v>
      </c>
    </row>
    <row r="21" spans="1:10" x14ac:dyDescent="0.25">
      <c r="A21" s="2">
        <v>1</v>
      </c>
      <c r="B21" s="2" t="s">
        <v>6</v>
      </c>
      <c r="C21" s="2"/>
      <c r="D21" s="34">
        <v>429523</v>
      </c>
      <c r="E21" s="12" t="s">
        <v>59</v>
      </c>
      <c r="F21" s="2" t="s">
        <v>32</v>
      </c>
      <c r="G21" s="2" t="s">
        <v>98</v>
      </c>
      <c r="H21" s="2" t="s">
        <v>61</v>
      </c>
      <c r="I21" s="2" t="s">
        <v>99</v>
      </c>
      <c r="J21" s="2" t="s">
        <v>32</v>
      </c>
    </row>
    <row r="22" spans="1:10" x14ac:dyDescent="0.25">
      <c r="A22" s="2">
        <v>2</v>
      </c>
      <c r="B22" s="2" t="s">
        <v>7</v>
      </c>
      <c r="C22" s="2"/>
      <c r="D22" s="34">
        <v>199500</v>
      </c>
      <c r="E22" s="12" t="s">
        <v>59</v>
      </c>
      <c r="F22" s="2" t="s">
        <v>32</v>
      </c>
      <c r="G22" s="2" t="s">
        <v>98</v>
      </c>
      <c r="H22" s="2" t="s">
        <v>61</v>
      </c>
      <c r="I22" s="2" t="s">
        <v>99</v>
      </c>
      <c r="J22" s="2" t="s">
        <v>32</v>
      </c>
    </row>
    <row r="23" spans="1:10" x14ac:dyDescent="0.25">
      <c r="A23" s="49" t="s">
        <v>95</v>
      </c>
      <c r="B23" s="2" t="s">
        <v>75</v>
      </c>
      <c r="C23" s="17">
        <v>0.6</v>
      </c>
      <c r="D23" s="34">
        <v>10000</v>
      </c>
      <c r="E23" s="52">
        <f>C23*D23</f>
        <v>6000</v>
      </c>
      <c r="F23" s="2">
        <v>12</v>
      </c>
      <c r="G23" s="4">
        <f>E23/F23</f>
        <v>500</v>
      </c>
      <c r="H23" s="2">
        <v>7</v>
      </c>
      <c r="I23" s="4">
        <f>G23*H23</f>
        <v>3500</v>
      </c>
      <c r="J23" s="2" t="s">
        <v>32</v>
      </c>
    </row>
    <row r="24" spans="1:10" x14ac:dyDescent="0.25">
      <c r="A24" s="56" t="s">
        <v>96</v>
      </c>
      <c r="B24" s="44" t="s">
        <v>75</v>
      </c>
      <c r="C24" s="43">
        <v>0.5</v>
      </c>
      <c r="D24" s="16">
        <v>10000</v>
      </c>
      <c r="E24" s="53">
        <f>C24*D24</f>
        <v>5000</v>
      </c>
      <c r="F24" s="2">
        <v>12</v>
      </c>
      <c r="G24" s="4">
        <f>E24/F24</f>
        <v>416.66666666666669</v>
      </c>
      <c r="H24" s="2">
        <v>7</v>
      </c>
      <c r="I24" s="4">
        <f>G24*H24</f>
        <v>2916.666666666667</v>
      </c>
      <c r="J24" s="57">
        <f>I23-I24</f>
        <v>583.33333333333303</v>
      </c>
    </row>
    <row r="25" spans="1:10" x14ac:dyDescent="0.25">
      <c r="A25" s="2">
        <v>4</v>
      </c>
      <c r="B25" s="2" t="s">
        <v>17</v>
      </c>
      <c r="C25" s="17">
        <v>0.5</v>
      </c>
      <c r="D25" s="34">
        <v>1500</v>
      </c>
      <c r="E25" s="12" t="s">
        <v>59</v>
      </c>
      <c r="F25" s="2" t="s">
        <v>32</v>
      </c>
      <c r="G25" s="2" t="s">
        <v>98</v>
      </c>
      <c r="H25" s="2" t="s">
        <v>61</v>
      </c>
      <c r="I25" s="2" t="s">
        <v>99</v>
      </c>
      <c r="J25" s="2" t="s">
        <v>32</v>
      </c>
    </row>
    <row r="26" spans="1:10" x14ac:dyDescent="0.25">
      <c r="A26" s="2">
        <v>5</v>
      </c>
      <c r="B26" s="2" t="s">
        <v>76</v>
      </c>
      <c r="C26" s="2"/>
      <c r="D26" s="34">
        <v>650</v>
      </c>
      <c r="E26" s="12" t="s">
        <v>59</v>
      </c>
      <c r="F26" s="2" t="s">
        <v>32</v>
      </c>
      <c r="G26" s="2" t="s">
        <v>98</v>
      </c>
      <c r="H26" s="2" t="s">
        <v>61</v>
      </c>
      <c r="I26" s="2" t="s">
        <v>99</v>
      </c>
      <c r="J26" s="2" t="s">
        <v>32</v>
      </c>
    </row>
    <row r="27" spans="1:10" x14ac:dyDescent="0.25">
      <c r="A27" s="5">
        <v>6</v>
      </c>
      <c r="B27" s="5" t="s">
        <v>77</v>
      </c>
      <c r="C27" s="27">
        <v>3.0000000000000001E-3</v>
      </c>
      <c r="D27" s="35">
        <v>1500</v>
      </c>
      <c r="E27" s="12" t="s">
        <v>59</v>
      </c>
      <c r="F27" s="2" t="s">
        <v>32</v>
      </c>
      <c r="G27" s="2" t="s">
        <v>98</v>
      </c>
      <c r="H27" s="2" t="s">
        <v>61</v>
      </c>
      <c r="I27" s="2" t="s">
        <v>99</v>
      </c>
      <c r="J27" s="2" t="s">
        <v>32</v>
      </c>
    </row>
    <row r="28" spans="1:10" x14ac:dyDescent="0.25">
      <c r="A28" s="6">
        <v>7</v>
      </c>
      <c r="B28" s="2" t="s">
        <v>78</v>
      </c>
      <c r="C28" s="17">
        <v>1</v>
      </c>
      <c r="D28" s="34">
        <v>20000</v>
      </c>
      <c r="E28" s="54" t="s">
        <v>59</v>
      </c>
      <c r="F28" s="2" t="s">
        <v>32</v>
      </c>
      <c r="G28" s="2" t="s">
        <v>98</v>
      </c>
      <c r="H28" s="2" t="s">
        <v>61</v>
      </c>
      <c r="I28" s="2" t="s">
        <v>99</v>
      </c>
      <c r="J28" s="2" t="s">
        <v>32</v>
      </c>
    </row>
    <row r="29" spans="1:10" x14ac:dyDescent="0.25">
      <c r="A29" s="47" t="s">
        <v>86</v>
      </c>
      <c r="B29" s="6" t="s">
        <v>79</v>
      </c>
      <c r="C29" s="17"/>
      <c r="D29" s="35">
        <v>150000</v>
      </c>
      <c r="E29" s="12" t="s">
        <v>59</v>
      </c>
      <c r="F29" s="2" t="s">
        <v>32</v>
      </c>
      <c r="G29" s="2" t="s">
        <v>98</v>
      </c>
      <c r="H29" s="2" t="s">
        <v>61</v>
      </c>
      <c r="I29" s="2" t="s">
        <v>99</v>
      </c>
      <c r="J29" s="2" t="s">
        <v>32</v>
      </c>
    </row>
    <row r="30" spans="1:10" x14ac:dyDescent="0.25">
      <c r="A30" s="48" t="s">
        <v>87</v>
      </c>
      <c r="B30" s="46" t="s">
        <v>80</v>
      </c>
      <c r="C30" s="33"/>
      <c r="D30" s="1">
        <v>200000</v>
      </c>
      <c r="E30" s="55" t="s">
        <v>59</v>
      </c>
      <c r="F30" s="2" t="s">
        <v>32</v>
      </c>
      <c r="G30" s="2" t="s">
        <v>98</v>
      </c>
      <c r="H30" s="2" t="s">
        <v>61</v>
      </c>
      <c r="I30" s="2" t="s">
        <v>99</v>
      </c>
      <c r="J30" s="2" t="s">
        <v>32</v>
      </c>
    </row>
    <row r="31" spans="1:10" x14ac:dyDescent="0.25">
      <c r="A31" s="49" t="s">
        <v>88</v>
      </c>
      <c r="B31" s="6" t="s">
        <v>85</v>
      </c>
      <c r="C31" s="2"/>
      <c r="D31" s="3">
        <f>D30-D29</f>
        <v>50000</v>
      </c>
      <c r="E31" s="12" t="s">
        <v>59</v>
      </c>
      <c r="F31" s="2" t="s">
        <v>32</v>
      </c>
      <c r="G31" s="2" t="s">
        <v>98</v>
      </c>
      <c r="H31" s="2" t="s">
        <v>61</v>
      </c>
      <c r="I31" s="2" t="s">
        <v>99</v>
      </c>
      <c r="J31" s="2" t="s">
        <v>32</v>
      </c>
    </row>
    <row r="32" spans="1:10" x14ac:dyDescent="0.25">
      <c r="A32" s="2">
        <v>9</v>
      </c>
      <c r="B32" s="6" t="s">
        <v>89</v>
      </c>
      <c r="C32" s="17">
        <v>0.5</v>
      </c>
      <c r="D32" s="35">
        <v>8500</v>
      </c>
      <c r="E32" s="12" t="s">
        <v>59</v>
      </c>
      <c r="F32" s="2" t="s">
        <v>32</v>
      </c>
      <c r="G32" s="2" t="s">
        <v>98</v>
      </c>
      <c r="H32" s="2" t="s">
        <v>61</v>
      </c>
      <c r="I32" s="2" t="s">
        <v>99</v>
      </c>
      <c r="J32" s="2" t="s">
        <v>32</v>
      </c>
    </row>
    <row r="33" spans="1:10" x14ac:dyDescent="0.25">
      <c r="A33" s="2">
        <v>10</v>
      </c>
      <c r="B33" s="6" t="s">
        <v>82</v>
      </c>
      <c r="C33" s="17"/>
      <c r="D33" s="35">
        <v>60000</v>
      </c>
      <c r="E33" s="12" t="s">
        <v>59</v>
      </c>
      <c r="F33" s="2" t="s">
        <v>32</v>
      </c>
      <c r="G33" s="2" t="s">
        <v>98</v>
      </c>
      <c r="H33" s="2" t="s">
        <v>61</v>
      </c>
      <c r="I33" s="2" t="s">
        <v>99</v>
      </c>
      <c r="J33" s="2" t="s">
        <v>32</v>
      </c>
    </row>
    <row r="34" spans="1:10" x14ac:dyDescent="0.25">
      <c r="A34" s="20">
        <v>11</v>
      </c>
      <c r="B34" s="6" t="s">
        <v>83</v>
      </c>
      <c r="C34" s="17"/>
      <c r="D34" s="35">
        <v>10000</v>
      </c>
      <c r="E34" s="12" t="s">
        <v>59</v>
      </c>
      <c r="F34" s="2" t="s">
        <v>32</v>
      </c>
      <c r="G34" s="2" t="s">
        <v>98</v>
      </c>
      <c r="H34" s="2" t="s">
        <v>61</v>
      </c>
      <c r="I34" s="2" t="s">
        <v>99</v>
      </c>
      <c r="J34" s="2" t="s">
        <v>32</v>
      </c>
    </row>
    <row r="36" spans="1:10" x14ac:dyDescent="0.25">
      <c r="A36" t="s">
        <v>84</v>
      </c>
    </row>
    <row r="38" spans="1:10" x14ac:dyDescent="0.25">
      <c r="A38" t="s">
        <v>74</v>
      </c>
    </row>
    <row r="40" spans="1:10" x14ac:dyDescent="0.25">
      <c r="A40" s="36" t="s">
        <v>2</v>
      </c>
      <c r="B40" s="39" t="s">
        <v>3</v>
      </c>
      <c r="C40" s="37" t="s">
        <v>15</v>
      </c>
      <c r="D40" s="38" t="s">
        <v>4</v>
      </c>
    </row>
    <row r="41" spans="1:10" x14ac:dyDescent="0.25">
      <c r="A41" s="7" t="s">
        <v>5</v>
      </c>
      <c r="B41" s="13" t="s">
        <v>11</v>
      </c>
      <c r="C41" s="26" t="s">
        <v>32</v>
      </c>
      <c r="D41" s="15" t="s">
        <v>21</v>
      </c>
    </row>
    <row r="42" spans="1:10" x14ac:dyDescent="0.25">
      <c r="A42" s="2">
        <v>1</v>
      </c>
      <c r="B42" s="12" t="s">
        <v>6</v>
      </c>
      <c r="C42" s="18" t="s">
        <v>32</v>
      </c>
      <c r="D42" s="16">
        <v>214038</v>
      </c>
    </row>
    <row r="43" spans="1:10" x14ac:dyDescent="0.25">
      <c r="A43" s="2">
        <v>2</v>
      </c>
      <c r="B43" s="12" t="s">
        <v>7</v>
      </c>
      <c r="C43" s="18" t="s">
        <v>32</v>
      </c>
      <c r="D43" s="16">
        <f>D22</f>
        <v>199500</v>
      </c>
    </row>
    <row r="44" spans="1:10" x14ac:dyDescent="0.25">
      <c r="A44" s="9">
        <v>3</v>
      </c>
      <c r="B44" s="14" t="s">
        <v>8</v>
      </c>
      <c r="C44" s="25" t="s">
        <v>32</v>
      </c>
      <c r="D44" s="21">
        <f>D42-D43</f>
        <v>14538</v>
      </c>
    </row>
    <row r="45" spans="1:10" x14ac:dyDescent="0.25">
      <c r="A45" s="7" t="s">
        <v>9</v>
      </c>
      <c r="B45" s="13" t="s">
        <v>10</v>
      </c>
      <c r="C45" s="26" t="s">
        <v>32</v>
      </c>
      <c r="D45" s="22" t="s">
        <v>22</v>
      </c>
    </row>
    <row r="46" spans="1:10" x14ac:dyDescent="0.25">
      <c r="A46">
        <v>4</v>
      </c>
      <c r="B46" t="s">
        <v>6</v>
      </c>
      <c r="C46" s="18" t="s">
        <v>32</v>
      </c>
      <c r="D46" s="3">
        <f>D42</f>
        <v>214038</v>
      </c>
    </row>
    <row r="47" spans="1:10" x14ac:dyDescent="0.25">
      <c r="A47">
        <v>5</v>
      </c>
      <c r="B47" t="s">
        <v>90</v>
      </c>
      <c r="C47" s="18"/>
      <c r="D47" s="35">
        <f>D31</f>
        <v>50000</v>
      </c>
    </row>
    <row r="48" spans="1:10" x14ac:dyDescent="0.25">
      <c r="A48" s="11">
        <v>6</v>
      </c>
      <c r="B48" s="11" t="s">
        <v>91</v>
      </c>
      <c r="C48" s="25" t="s">
        <v>32</v>
      </c>
      <c r="D48" s="50">
        <f>SUM(D46:D47)</f>
        <v>264038</v>
      </c>
    </row>
    <row r="49" spans="1:4" x14ac:dyDescent="0.25">
      <c r="A49" s="7" t="s">
        <v>13</v>
      </c>
      <c r="B49" s="13" t="s">
        <v>14</v>
      </c>
      <c r="C49" s="26" t="s">
        <v>32</v>
      </c>
      <c r="D49" s="22" t="s">
        <v>22</v>
      </c>
    </row>
    <row r="50" spans="1:4" x14ac:dyDescent="0.25">
      <c r="A50" s="2">
        <v>7</v>
      </c>
      <c r="B50" s="2" t="s">
        <v>7</v>
      </c>
      <c r="C50" s="18" t="s">
        <v>32</v>
      </c>
      <c r="D50" s="3">
        <f>D43</f>
        <v>199500</v>
      </c>
    </row>
    <row r="51" spans="1:4" x14ac:dyDescent="0.25">
      <c r="A51" s="2">
        <v>8</v>
      </c>
      <c r="B51" s="2" t="s">
        <v>102</v>
      </c>
      <c r="C51" s="24" t="s">
        <v>32</v>
      </c>
      <c r="D51" s="3">
        <f>J24</f>
        <v>583.33333333333303</v>
      </c>
    </row>
    <row r="52" spans="1:4" x14ac:dyDescent="0.25">
      <c r="A52" s="6">
        <v>9</v>
      </c>
      <c r="B52" s="6" t="s">
        <v>92</v>
      </c>
      <c r="C52" s="24">
        <v>0.5</v>
      </c>
      <c r="D52" s="3">
        <f>D25*C52</f>
        <v>750</v>
      </c>
    </row>
    <row r="53" spans="1:4" x14ac:dyDescent="0.25">
      <c r="A53" s="6">
        <v>10</v>
      </c>
      <c r="B53" s="6" t="s">
        <v>93</v>
      </c>
      <c r="C53" s="24" t="s">
        <v>32</v>
      </c>
      <c r="D53" s="3">
        <f>D26</f>
        <v>650</v>
      </c>
    </row>
    <row r="54" spans="1:4" x14ac:dyDescent="0.25">
      <c r="A54" s="6">
        <v>11</v>
      </c>
      <c r="B54" s="6" t="s">
        <v>94</v>
      </c>
      <c r="C54" s="24" t="s">
        <v>32</v>
      </c>
      <c r="D54" s="3">
        <f>D27</f>
        <v>1500</v>
      </c>
    </row>
    <row r="55" spans="1:4" x14ac:dyDescent="0.25">
      <c r="A55" s="6">
        <v>12</v>
      </c>
      <c r="B55" s="6" t="s">
        <v>81</v>
      </c>
      <c r="C55" s="24">
        <v>0.5</v>
      </c>
      <c r="D55" s="3">
        <f>C55*D32</f>
        <v>4250</v>
      </c>
    </row>
    <row r="56" spans="1:4" x14ac:dyDescent="0.25">
      <c r="A56" s="9">
        <v>13</v>
      </c>
      <c r="B56" s="9" t="s">
        <v>103</v>
      </c>
      <c r="C56" s="25" t="s">
        <v>32</v>
      </c>
      <c r="D56" s="31">
        <f>D50-SUM(D51:D55)</f>
        <v>191766.66666666666</v>
      </c>
    </row>
    <row r="57" spans="1:4" x14ac:dyDescent="0.25">
      <c r="A57" s="7" t="s">
        <v>25</v>
      </c>
      <c r="B57" s="8" t="s">
        <v>26</v>
      </c>
      <c r="C57" s="26" t="s">
        <v>32</v>
      </c>
      <c r="D57" s="32" t="s">
        <v>27</v>
      </c>
    </row>
    <row r="58" spans="1:4" x14ac:dyDescent="0.25">
      <c r="A58" s="2">
        <v>14</v>
      </c>
      <c r="B58" s="2" t="s">
        <v>12</v>
      </c>
      <c r="C58" s="18" t="s">
        <v>32</v>
      </c>
      <c r="D58" s="3">
        <f>D48</f>
        <v>264038</v>
      </c>
    </row>
    <row r="59" spans="1:4" x14ac:dyDescent="0.25">
      <c r="A59" s="2">
        <v>15</v>
      </c>
      <c r="B59" s="2" t="s">
        <v>23</v>
      </c>
      <c r="C59" s="18" t="s">
        <v>32</v>
      </c>
      <c r="D59" s="3">
        <f>D56</f>
        <v>191766.66666666666</v>
      </c>
    </row>
    <row r="60" spans="1:4" x14ac:dyDescent="0.25">
      <c r="A60" s="9">
        <v>16</v>
      </c>
      <c r="B60" s="9" t="s">
        <v>104</v>
      </c>
      <c r="C60" s="9"/>
      <c r="D60" s="31">
        <f>D58-D59</f>
        <v>72271.333333333343</v>
      </c>
    </row>
    <row r="61" spans="1:4" x14ac:dyDescent="0.25">
      <c r="A61" s="7" t="s">
        <v>29</v>
      </c>
      <c r="B61" s="8" t="s">
        <v>111</v>
      </c>
      <c r="C61" s="8"/>
      <c r="D61" s="32" t="s">
        <v>27</v>
      </c>
    </row>
    <row r="62" spans="1:4" x14ac:dyDescent="0.25">
      <c r="A62" s="2">
        <v>17</v>
      </c>
      <c r="B62" s="2" t="s">
        <v>114</v>
      </c>
      <c r="C62" s="17">
        <v>0.4</v>
      </c>
      <c r="D62" s="3">
        <f>C62*D23</f>
        <v>4000</v>
      </c>
    </row>
    <row r="63" spans="1:4" x14ac:dyDescent="0.25">
      <c r="A63" s="2">
        <v>18</v>
      </c>
      <c r="B63" s="2" t="s">
        <v>112</v>
      </c>
      <c r="C63" s="27">
        <v>3.0000000000000001E-3</v>
      </c>
      <c r="D63" s="3">
        <v>500</v>
      </c>
    </row>
    <row r="64" spans="1:4" x14ac:dyDescent="0.25">
      <c r="A64" s="5">
        <v>19</v>
      </c>
      <c r="B64" s="5" t="s">
        <v>113</v>
      </c>
      <c r="C64" s="43">
        <v>1</v>
      </c>
      <c r="D64" s="1">
        <v>2000</v>
      </c>
    </row>
    <row r="65" spans="1:5" x14ac:dyDescent="0.25">
      <c r="A65" s="59">
        <v>20</v>
      </c>
      <c r="B65" s="45" t="s">
        <v>115</v>
      </c>
      <c r="C65" s="60"/>
      <c r="D65" s="61">
        <f>D34</f>
        <v>10000</v>
      </c>
    </row>
    <row r="66" spans="1:5" x14ac:dyDescent="0.25">
      <c r="A66" s="9">
        <v>21</v>
      </c>
      <c r="B66" s="9" t="s">
        <v>116</v>
      </c>
      <c r="C66" s="63">
        <v>0.63</v>
      </c>
      <c r="D66" s="62">
        <f>SUM(D62:D65)</f>
        <v>16500</v>
      </c>
      <c r="E66" s="64">
        <f>C66*D60</f>
        <v>45530.94000000001</v>
      </c>
    </row>
    <row r="67" spans="1:5" x14ac:dyDescent="0.25">
      <c r="A67" s="7" t="s">
        <v>37</v>
      </c>
      <c r="B67" s="8" t="s">
        <v>49</v>
      </c>
      <c r="C67" s="26" t="s">
        <v>32</v>
      </c>
      <c r="D67" s="32" t="s">
        <v>27</v>
      </c>
    </row>
    <row r="68" spans="1:5" x14ac:dyDescent="0.25">
      <c r="A68" s="2">
        <v>22</v>
      </c>
      <c r="B68" s="2" t="s">
        <v>117</v>
      </c>
      <c r="C68" s="18" t="s">
        <v>32</v>
      </c>
      <c r="D68" s="3">
        <f>D60</f>
        <v>72271.333333333343</v>
      </c>
    </row>
    <row r="69" spans="1:5" x14ac:dyDescent="0.25">
      <c r="A69" s="2">
        <v>23</v>
      </c>
      <c r="B69" s="2" t="s">
        <v>118</v>
      </c>
      <c r="C69" s="18" t="s">
        <v>32</v>
      </c>
      <c r="D69" s="3">
        <f>D66</f>
        <v>16500</v>
      </c>
    </row>
    <row r="70" spans="1:5" x14ac:dyDescent="0.25">
      <c r="A70" s="9">
        <v>24</v>
      </c>
      <c r="B70" s="9" t="s">
        <v>120</v>
      </c>
      <c r="C70" s="25"/>
      <c r="D70" s="10">
        <f>D68-D69</f>
        <v>55771.333333333343</v>
      </c>
    </row>
    <row r="71" spans="1:5" x14ac:dyDescent="0.25">
      <c r="A71" s="7" t="s">
        <v>45</v>
      </c>
      <c r="B71" s="8" t="s">
        <v>48</v>
      </c>
      <c r="C71" s="26" t="s">
        <v>46</v>
      </c>
      <c r="D71" s="8" t="s">
        <v>47</v>
      </c>
    </row>
    <row r="72" spans="1:5" x14ac:dyDescent="0.25">
      <c r="A72" s="2">
        <v>25</v>
      </c>
      <c r="B72" s="5" t="s">
        <v>119</v>
      </c>
      <c r="C72" s="24">
        <v>0.19</v>
      </c>
      <c r="D72" s="3">
        <f>C72*D70</f>
        <v>10596.553333333335</v>
      </c>
    </row>
    <row r="73" spans="1:5" x14ac:dyDescent="0.25">
      <c r="A73" s="2">
        <v>26</v>
      </c>
      <c r="B73" s="2" t="s">
        <v>50</v>
      </c>
      <c r="C73" s="18" t="s">
        <v>46</v>
      </c>
      <c r="D73" s="3">
        <v>60000</v>
      </c>
    </row>
    <row r="74" spans="1:5" x14ac:dyDescent="0.25">
      <c r="A74" s="2">
        <v>23</v>
      </c>
      <c r="B74" s="2" t="s">
        <v>122</v>
      </c>
      <c r="C74" s="18" t="s">
        <v>46</v>
      </c>
      <c r="D74" s="3">
        <f>D73-D72</f>
        <v>49403.446666666663</v>
      </c>
    </row>
    <row r="75" spans="1:5" x14ac:dyDescent="0.25">
      <c r="A75" s="5">
        <v>24</v>
      </c>
      <c r="B75" s="33" t="s">
        <v>123</v>
      </c>
      <c r="C75" s="40" t="s">
        <v>46</v>
      </c>
      <c r="D75" s="42">
        <f>D70</f>
        <v>55771.333333333343</v>
      </c>
    </row>
    <row r="76" spans="1:5" x14ac:dyDescent="0.25">
      <c r="A76" s="6">
        <v>25</v>
      </c>
      <c r="B76" s="6" t="s">
        <v>124</v>
      </c>
      <c r="C76" s="18" t="s">
        <v>46</v>
      </c>
      <c r="D76" s="3">
        <f>D72</f>
        <v>10596.553333333335</v>
      </c>
    </row>
    <row r="77" spans="1:5" x14ac:dyDescent="0.25">
      <c r="A77" s="6">
        <v>25</v>
      </c>
      <c r="B77" s="6" t="s">
        <v>125</v>
      </c>
      <c r="C77" s="2">
        <v>12</v>
      </c>
      <c r="D77" s="3">
        <f>D76/C77</f>
        <v>883.04611111111126</v>
      </c>
      <c r="E77" t="s">
        <v>121</v>
      </c>
    </row>
  </sheetData>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0659-6560-4554-9ABA-3909A0A6C1C7}">
  <dimension ref="A18:J77"/>
  <sheetViews>
    <sheetView tabSelected="1" zoomScale="90" zoomScaleNormal="90" workbookViewId="0">
      <selection activeCell="G51" sqref="G51"/>
    </sheetView>
  </sheetViews>
  <sheetFormatPr defaultRowHeight="15" x14ac:dyDescent="0.25"/>
  <cols>
    <col min="1" max="1" width="7.28515625" customWidth="1"/>
    <col min="2" max="2" width="46" customWidth="1"/>
    <col min="3" max="3" width="10.7109375" customWidth="1"/>
    <col min="4" max="4" width="17" customWidth="1"/>
    <col min="5" max="5" width="30.7109375" customWidth="1"/>
    <col min="6" max="6" width="13.140625" customWidth="1"/>
    <col min="7" max="7" width="19.140625" customWidth="1"/>
    <col min="8" max="8" width="19.7109375" customWidth="1"/>
    <col min="9" max="9" width="17.42578125" customWidth="1"/>
    <col min="10" max="10" width="10" bestFit="1" customWidth="1"/>
  </cols>
  <sheetData>
    <row r="18" spans="1:10" x14ac:dyDescent="0.25">
      <c r="A18" s="36" t="s">
        <v>2</v>
      </c>
      <c r="B18" s="36" t="s">
        <v>3</v>
      </c>
      <c r="C18" s="37" t="s">
        <v>15</v>
      </c>
      <c r="D18" s="38" t="s">
        <v>4</v>
      </c>
      <c r="E18" s="39" t="s">
        <v>36</v>
      </c>
      <c r="F18" s="36" t="s">
        <v>105</v>
      </c>
      <c r="G18" s="36" t="s">
        <v>97</v>
      </c>
      <c r="H18" s="36" t="s">
        <v>100</v>
      </c>
      <c r="I18" s="36" t="s">
        <v>108</v>
      </c>
      <c r="J18" s="51" t="s">
        <v>101</v>
      </c>
    </row>
    <row r="19" spans="1:10" x14ac:dyDescent="0.25">
      <c r="A19" s="37">
        <v>1</v>
      </c>
      <c r="B19" s="37">
        <v>2</v>
      </c>
      <c r="C19" s="37">
        <v>3</v>
      </c>
      <c r="D19" s="37">
        <v>4</v>
      </c>
      <c r="E19" s="37">
        <v>5</v>
      </c>
      <c r="F19" s="37">
        <v>6</v>
      </c>
      <c r="G19" s="37">
        <v>7</v>
      </c>
      <c r="H19" s="37">
        <v>8</v>
      </c>
      <c r="I19" s="37">
        <v>9</v>
      </c>
      <c r="J19" s="37">
        <v>10</v>
      </c>
    </row>
    <row r="20" spans="1:10" x14ac:dyDescent="0.25">
      <c r="A20" s="2" t="s">
        <v>46</v>
      </c>
      <c r="B20" s="2" t="s">
        <v>106</v>
      </c>
      <c r="C20" s="2" t="s">
        <v>99</v>
      </c>
      <c r="D20" s="2" t="s">
        <v>22</v>
      </c>
      <c r="E20" s="2" t="s">
        <v>59</v>
      </c>
      <c r="F20" s="2" t="s">
        <v>32</v>
      </c>
      <c r="G20" s="58" t="s">
        <v>107</v>
      </c>
      <c r="H20" s="2" t="s">
        <v>47</v>
      </c>
      <c r="I20" s="37" t="s">
        <v>109</v>
      </c>
      <c r="J20" s="37" t="s">
        <v>110</v>
      </c>
    </row>
    <row r="21" spans="1:10" x14ac:dyDescent="0.25">
      <c r="A21" s="2">
        <v>1</v>
      </c>
      <c r="B21" s="2" t="s">
        <v>6</v>
      </c>
      <c r="C21" s="2" t="s">
        <v>99</v>
      </c>
      <c r="D21" s="34"/>
      <c r="E21" s="12" t="s">
        <v>59</v>
      </c>
      <c r="F21" s="2" t="s">
        <v>32</v>
      </c>
      <c r="G21" s="2" t="s">
        <v>98</v>
      </c>
      <c r="H21" s="2" t="s">
        <v>61</v>
      </c>
      <c r="I21" s="2" t="s">
        <v>99</v>
      </c>
      <c r="J21" s="2" t="s">
        <v>32</v>
      </c>
    </row>
    <row r="22" spans="1:10" x14ac:dyDescent="0.25">
      <c r="A22" s="2">
        <v>2</v>
      </c>
      <c r="B22" s="2" t="s">
        <v>7</v>
      </c>
      <c r="C22" s="2" t="s">
        <v>99</v>
      </c>
      <c r="D22" s="34"/>
      <c r="E22" s="12" t="s">
        <v>59</v>
      </c>
      <c r="F22" s="2" t="s">
        <v>32</v>
      </c>
      <c r="G22" s="2" t="s">
        <v>98</v>
      </c>
      <c r="H22" s="2" t="s">
        <v>61</v>
      </c>
      <c r="I22" s="2" t="s">
        <v>99</v>
      </c>
      <c r="J22" s="2" t="s">
        <v>32</v>
      </c>
    </row>
    <row r="23" spans="1:10" x14ac:dyDescent="0.25">
      <c r="A23" s="49" t="s">
        <v>95</v>
      </c>
      <c r="B23" s="2" t="s">
        <v>75</v>
      </c>
      <c r="C23" s="17"/>
      <c r="D23" s="34"/>
      <c r="E23" s="52"/>
      <c r="F23" s="2"/>
      <c r="G23" s="4"/>
      <c r="H23" s="2"/>
      <c r="I23" s="4"/>
      <c r="J23" s="2" t="s">
        <v>32</v>
      </c>
    </row>
    <row r="24" spans="1:10" x14ac:dyDescent="0.25">
      <c r="A24" s="56" t="s">
        <v>96</v>
      </c>
      <c r="B24" s="44" t="s">
        <v>75</v>
      </c>
      <c r="C24" s="17"/>
      <c r="D24" s="16"/>
      <c r="E24" s="53"/>
      <c r="F24" s="2"/>
      <c r="G24" s="4"/>
      <c r="H24" s="2"/>
      <c r="I24" s="4"/>
      <c r="J24" s="57"/>
    </row>
    <row r="25" spans="1:10" x14ac:dyDescent="0.25">
      <c r="A25" s="2">
        <v>4</v>
      </c>
      <c r="B25" s="2" t="s">
        <v>17</v>
      </c>
      <c r="C25" s="17"/>
      <c r="D25" s="34"/>
      <c r="E25" s="12" t="s">
        <v>59</v>
      </c>
      <c r="F25" s="2" t="s">
        <v>32</v>
      </c>
      <c r="G25" s="2" t="s">
        <v>98</v>
      </c>
      <c r="H25" s="2" t="s">
        <v>61</v>
      </c>
      <c r="I25" s="2" t="s">
        <v>99</v>
      </c>
      <c r="J25" s="2" t="s">
        <v>32</v>
      </c>
    </row>
    <row r="26" spans="1:10" x14ac:dyDescent="0.25">
      <c r="A26" s="2">
        <v>5</v>
      </c>
      <c r="B26" s="2" t="s">
        <v>76</v>
      </c>
      <c r="C26" s="2" t="s">
        <v>99</v>
      </c>
      <c r="D26" s="34"/>
      <c r="E26" s="12" t="s">
        <v>59</v>
      </c>
      <c r="F26" s="2" t="s">
        <v>32</v>
      </c>
      <c r="G26" s="2" t="s">
        <v>98</v>
      </c>
      <c r="H26" s="2" t="s">
        <v>61</v>
      </c>
      <c r="I26" s="2" t="s">
        <v>99</v>
      </c>
      <c r="J26" s="2" t="s">
        <v>32</v>
      </c>
    </row>
    <row r="27" spans="1:10" x14ac:dyDescent="0.25">
      <c r="A27" s="5">
        <v>6</v>
      </c>
      <c r="B27" s="5" t="s">
        <v>77</v>
      </c>
      <c r="C27" s="27"/>
      <c r="D27" s="35"/>
      <c r="E27" s="12" t="s">
        <v>59</v>
      </c>
      <c r="F27" s="2" t="s">
        <v>32</v>
      </c>
      <c r="G27" s="2" t="s">
        <v>98</v>
      </c>
      <c r="H27" s="2" t="s">
        <v>61</v>
      </c>
      <c r="I27" s="2" t="s">
        <v>99</v>
      </c>
      <c r="J27" s="2" t="s">
        <v>32</v>
      </c>
    </row>
    <row r="28" spans="1:10" x14ac:dyDescent="0.25">
      <c r="A28" s="6">
        <v>7</v>
      </c>
      <c r="B28" s="2" t="s">
        <v>78</v>
      </c>
      <c r="C28" s="17"/>
      <c r="D28" s="34"/>
      <c r="E28" s="54" t="s">
        <v>59</v>
      </c>
      <c r="F28" s="2" t="s">
        <v>32</v>
      </c>
      <c r="G28" s="2" t="s">
        <v>98</v>
      </c>
      <c r="H28" s="2" t="s">
        <v>61</v>
      </c>
      <c r="I28" s="2" t="s">
        <v>99</v>
      </c>
      <c r="J28" s="2" t="s">
        <v>32</v>
      </c>
    </row>
    <row r="29" spans="1:10" x14ac:dyDescent="0.25">
      <c r="A29" s="47" t="s">
        <v>86</v>
      </c>
      <c r="B29" s="6" t="s">
        <v>79</v>
      </c>
      <c r="C29" s="17" t="s">
        <v>99</v>
      </c>
      <c r="D29" s="35"/>
      <c r="E29" s="12" t="s">
        <v>59</v>
      </c>
      <c r="F29" s="2" t="s">
        <v>32</v>
      </c>
      <c r="G29" s="2" t="s">
        <v>98</v>
      </c>
      <c r="H29" s="2" t="s">
        <v>61</v>
      </c>
      <c r="I29" s="2" t="s">
        <v>99</v>
      </c>
      <c r="J29" s="2" t="s">
        <v>32</v>
      </c>
    </row>
    <row r="30" spans="1:10" x14ac:dyDescent="0.25">
      <c r="A30" s="48" t="s">
        <v>87</v>
      </c>
      <c r="B30" s="46" t="s">
        <v>80</v>
      </c>
      <c r="C30" s="33" t="s">
        <v>99</v>
      </c>
      <c r="D30" s="1"/>
      <c r="E30" s="55" t="s">
        <v>59</v>
      </c>
      <c r="F30" s="2" t="s">
        <v>32</v>
      </c>
      <c r="G30" s="2" t="s">
        <v>98</v>
      </c>
      <c r="H30" s="2" t="s">
        <v>61</v>
      </c>
      <c r="I30" s="2" t="s">
        <v>99</v>
      </c>
      <c r="J30" s="2" t="s">
        <v>32</v>
      </c>
    </row>
    <row r="31" spans="1:10" x14ac:dyDescent="0.25">
      <c r="A31" s="49" t="s">
        <v>88</v>
      </c>
      <c r="B31" s="6" t="s">
        <v>85</v>
      </c>
      <c r="C31" s="2" t="s">
        <v>99</v>
      </c>
      <c r="D31" s="3"/>
      <c r="E31" s="12" t="s">
        <v>59</v>
      </c>
      <c r="F31" s="2" t="s">
        <v>32</v>
      </c>
      <c r="G31" s="2" t="s">
        <v>98</v>
      </c>
      <c r="H31" s="2" t="s">
        <v>61</v>
      </c>
      <c r="I31" s="2" t="s">
        <v>99</v>
      </c>
      <c r="J31" s="2" t="s">
        <v>32</v>
      </c>
    </row>
    <row r="32" spans="1:10" x14ac:dyDescent="0.25">
      <c r="A32" s="2">
        <v>9</v>
      </c>
      <c r="B32" s="6" t="s">
        <v>89</v>
      </c>
      <c r="C32" s="17"/>
      <c r="D32" s="35"/>
      <c r="E32" s="12" t="s">
        <v>59</v>
      </c>
      <c r="F32" s="2" t="s">
        <v>32</v>
      </c>
      <c r="G32" s="2" t="s">
        <v>98</v>
      </c>
      <c r="H32" s="2" t="s">
        <v>61</v>
      </c>
      <c r="I32" s="2" t="s">
        <v>99</v>
      </c>
      <c r="J32" s="2" t="s">
        <v>32</v>
      </c>
    </row>
    <row r="33" spans="1:10" x14ac:dyDescent="0.25">
      <c r="A33" s="2">
        <v>10</v>
      </c>
      <c r="B33" s="6" t="s">
        <v>82</v>
      </c>
      <c r="C33" s="17" t="s">
        <v>99</v>
      </c>
      <c r="D33" s="35"/>
      <c r="E33" s="12" t="s">
        <v>59</v>
      </c>
      <c r="F33" s="2" t="s">
        <v>32</v>
      </c>
      <c r="G33" s="2" t="s">
        <v>98</v>
      </c>
      <c r="H33" s="2" t="s">
        <v>61</v>
      </c>
      <c r="I33" s="2" t="s">
        <v>99</v>
      </c>
      <c r="J33" s="2" t="s">
        <v>32</v>
      </c>
    </row>
    <row r="34" spans="1:10" x14ac:dyDescent="0.25">
      <c r="A34" s="20">
        <v>11</v>
      </c>
      <c r="B34" s="6" t="s">
        <v>83</v>
      </c>
      <c r="C34" s="17" t="s">
        <v>99</v>
      </c>
      <c r="D34" s="35"/>
      <c r="E34" s="12" t="s">
        <v>59</v>
      </c>
      <c r="F34" s="2" t="s">
        <v>32</v>
      </c>
      <c r="G34" s="2" t="s">
        <v>98</v>
      </c>
      <c r="H34" s="2" t="s">
        <v>61</v>
      </c>
      <c r="I34" s="2" t="s">
        <v>99</v>
      </c>
      <c r="J34" s="2" t="s">
        <v>32</v>
      </c>
    </row>
    <row r="36" spans="1:10" x14ac:dyDescent="0.25">
      <c r="A36" t="s">
        <v>84</v>
      </c>
    </row>
    <row r="38" spans="1:10" x14ac:dyDescent="0.25">
      <c r="A38" t="s">
        <v>74</v>
      </c>
    </row>
    <row r="40" spans="1:10" x14ac:dyDescent="0.25">
      <c r="A40" s="36" t="s">
        <v>2</v>
      </c>
      <c r="B40" s="39" t="s">
        <v>3</v>
      </c>
      <c r="C40" s="37" t="s">
        <v>15</v>
      </c>
      <c r="D40" s="38" t="s">
        <v>4</v>
      </c>
    </row>
    <row r="41" spans="1:10" x14ac:dyDescent="0.25">
      <c r="A41" s="7" t="s">
        <v>5</v>
      </c>
      <c r="B41" s="13" t="s">
        <v>11</v>
      </c>
      <c r="C41" s="26" t="s">
        <v>32</v>
      </c>
      <c r="D41" s="15" t="s">
        <v>21</v>
      </c>
    </row>
    <row r="42" spans="1:10" x14ac:dyDescent="0.25">
      <c r="A42" s="2">
        <v>1</v>
      </c>
      <c r="B42" s="12" t="s">
        <v>6</v>
      </c>
      <c r="C42" s="18" t="s">
        <v>32</v>
      </c>
      <c r="D42" s="16"/>
    </row>
    <row r="43" spans="1:10" x14ac:dyDescent="0.25">
      <c r="A43" s="2">
        <v>2</v>
      </c>
      <c r="B43" s="12" t="s">
        <v>7</v>
      </c>
      <c r="C43" s="18" t="s">
        <v>32</v>
      </c>
      <c r="D43" s="16"/>
    </row>
    <row r="44" spans="1:10" x14ac:dyDescent="0.25">
      <c r="A44" s="9">
        <v>3</v>
      </c>
      <c r="B44" s="14" t="s">
        <v>8</v>
      </c>
      <c r="C44" s="25" t="s">
        <v>32</v>
      </c>
      <c r="D44" s="21"/>
    </row>
    <row r="45" spans="1:10" x14ac:dyDescent="0.25">
      <c r="A45" s="7" t="s">
        <v>9</v>
      </c>
      <c r="B45" s="13" t="s">
        <v>10</v>
      </c>
      <c r="C45" s="26" t="s">
        <v>32</v>
      </c>
      <c r="D45" s="22" t="s">
        <v>22</v>
      </c>
    </row>
    <row r="46" spans="1:10" x14ac:dyDescent="0.25">
      <c r="A46">
        <v>4</v>
      </c>
      <c r="B46" t="s">
        <v>6</v>
      </c>
      <c r="C46" s="18" t="s">
        <v>32</v>
      </c>
      <c r="D46" s="3"/>
    </row>
    <row r="47" spans="1:10" x14ac:dyDescent="0.25">
      <c r="A47">
        <v>5</v>
      </c>
      <c r="B47" t="s">
        <v>90</v>
      </c>
      <c r="C47" s="18"/>
      <c r="D47" s="35"/>
    </row>
    <row r="48" spans="1:10" x14ac:dyDescent="0.25">
      <c r="A48" s="11">
        <v>6</v>
      </c>
      <c r="B48" s="11" t="s">
        <v>91</v>
      </c>
      <c r="C48" s="25" t="s">
        <v>32</v>
      </c>
      <c r="D48" s="50"/>
    </row>
    <row r="49" spans="1:4" x14ac:dyDescent="0.25">
      <c r="A49" s="7" t="s">
        <v>13</v>
      </c>
      <c r="B49" s="13" t="s">
        <v>14</v>
      </c>
      <c r="C49" s="26" t="s">
        <v>32</v>
      </c>
      <c r="D49" s="22" t="s">
        <v>22</v>
      </c>
    </row>
    <row r="50" spans="1:4" x14ac:dyDescent="0.25">
      <c r="A50" s="2">
        <v>7</v>
      </c>
      <c r="B50" s="2" t="s">
        <v>7</v>
      </c>
      <c r="C50" s="18" t="s">
        <v>32</v>
      </c>
      <c r="D50" s="3"/>
    </row>
    <row r="51" spans="1:4" x14ac:dyDescent="0.25">
      <c r="A51" s="2">
        <v>8</v>
      </c>
      <c r="B51" s="2" t="s">
        <v>102</v>
      </c>
      <c r="C51" s="24" t="s">
        <v>32</v>
      </c>
      <c r="D51" s="3"/>
    </row>
    <row r="52" spans="1:4" x14ac:dyDescent="0.25">
      <c r="A52" s="6">
        <v>9</v>
      </c>
      <c r="B52" s="6" t="s">
        <v>126</v>
      </c>
      <c r="C52" s="24">
        <v>0.5</v>
      </c>
      <c r="D52" s="3"/>
    </row>
    <row r="53" spans="1:4" x14ac:dyDescent="0.25">
      <c r="A53" s="6">
        <v>10</v>
      </c>
      <c r="B53" s="6" t="s">
        <v>127</v>
      </c>
      <c r="C53" s="24" t="s">
        <v>32</v>
      </c>
      <c r="D53" s="3"/>
    </row>
    <row r="54" spans="1:4" x14ac:dyDescent="0.25">
      <c r="A54" s="6">
        <v>11</v>
      </c>
      <c r="B54" s="6" t="s">
        <v>128</v>
      </c>
      <c r="C54" s="24" t="s">
        <v>32</v>
      </c>
      <c r="D54" s="3"/>
    </row>
    <row r="55" spans="1:4" x14ac:dyDescent="0.25">
      <c r="A55" s="6">
        <v>12</v>
      </c>
      <c r="B55" s="6" t="s">
        <v>129</v>
      </c>
      <c r="C55" s="24">
        <v>0.5</v>
      </c>
      <c r="D55" s="3"/>
    </row>
    <row r="56" spans="1:4" x14ac:dyDescent="0.25">
      <c r="A56" s="9">
        <v>13</v>
      </c>
      <c r="B56" s="9" t="s">
        <v>103</v>
      </c>
      <c r="C56" s="25" t="s">
        <v>32</v>
      </c>
      <c r="D56" s="31"/>
    </row>
    <row r="57" spans="1:4" x14ac:dyDescent="0.25">
      <c r="A57" s="7" t="s">
        <v>25</v>
      </c>
      <c r="B57" s="8" t="s">
        <v>26</v>
      </c>
      <c r="C57" s="26" t="s">
        <v>32</v>
      </c>
      <c r="D57" s="32" t="s">
        <v>27</v>
      </c>
    </row>
    <row r="58" spans="1:4" x14ac:dyDescent="0.25">
      <c r="A58" s="2">
        <v>14</v>
      </c>
      <c r="B58" s="2" t="s">
        <v>12</v>
      </c>
      <c r="C58" s="18" t="s">
        <v>32</v>
      </c>
      <c r="D58" s="3"/>
    </row>
    <row r="59" spans="1:4" x14ac:dyDescent="0.25">
      <c r="A59" s="2">
        <v>15</v>
      </c>
      <c r="B59" s="2" t="s">
        <v>23</v>
      </c>
      <c r="C59" s="18" t="s">
        <v>32</v>
      </c>
      <c r="D59" s="3"/>
    </row>
    <row r="60" spans="1:4" x14ac:dyDescent="0.25">
      <c r="A60" s="9">
        <v>16</v>
      </c>
      <c r="B60" s="9" t="s">
        <v>104</v>
      </c>
      <c r="C60" s="9"/>
      <c r="D60" s="31"/>
    </row>
    <row r="61" spans="1:4" x14ac:dyDescent="0.25">
      <c r="A61" s="7" t="s">
        <v>29</v>
      </c>
      <c r="B61" s="8" t="s">
        <v>111</v>
      </c>
      <c r="C61" s="8"/>
      <c r="D61" s="32" t="s">
        <v>27</v>
      </c>
    </row>
    <row r="62" spans="1:4" x14ac:dyDescent="0.25">
      <c r="A62" s="2">
        <v>17</v>
      </c>
      <c r="B62" s="2" t="s">
        <v>133</v>
      </c>
      <c r="C62" s="17">
        <v>0.4</v>
      </c>
      <c r="D62" s="3"/>
    </row>
    <row r="63" spans="1:4" x14ac:dyDescent="0.25">
      <c r="A63" s="2">
        <v>18</v>
      </c>
      <c r="B63" s="2" t="s">
        <v>130</v>
      </c>
      <c r="C63" s="27">
        <v>5.0000000000000001E-3</v>
      </c>
      <c r="D63" s="3"/>
    </row>
    <row r="64" spans="1:4" x14ac:dyDescent="0.25">
      <c r="A64" s="5">
        <v>19</v>
      </c>
      <c r="B64" s="5" t="s">
        <v>131</v>
      </c>
      <c r="C64" s="43">
        <v>1</v>
      </c>
      <c r="D64" s="1"/>
    </row>
    <row r="65" spans="1:5" x14ac:dyDescent="0.25">
      <c r="A65" s="59">
        <v>20</v>
      </c>
      <c r="B65" s="45" t="s">
        <v>132</v>
      </c>
      <c r="C65" s="60"/>
      <c r="D65" s="61"/>
    </row>
    <row r="66" spans="1:5" x14ac:dyDescent="0.25">
      <c r="A66" s="9">
        <v>21</v>
      </c>
      <c r="B66" s="9" t="s">
        <v>116</v>
      </c>
      <c r="C66" s="63">
        <v>0.63</v>
      </c>
      <c r="D66" s="62"/>
      <c r="E66" s="64"/>
    </row>
    <row r="67" spans="1:5" x14ac:dyDescent="0.25">
      <c r="A67" s="7" t="s">
        <v>37</v>
      </c>
      <c r="B67" s="8" t="s">
        <v>49</v>
      </c>
      <c r="C67" s="26" t="s">
        <v>32</v>
      </c>
      <c r="D67" s="32" t="s">
        <v>27</v>
      </c>
    </row>
    <row r="68" spans="1:5" x14ac:dyDescent="0.25">
      <c r="A68" s="2">
        <v>22</v>
      </c>
      <c r="B68" s="2" t="s">
        <v>117</v>
      </c>
      <c r="C68" s="18" t="s">
        <v>32</v>
      </c>
      <c r="D68" s="3"/>
    </row>
    <row r="69" spans="1:5" x14ac:dyDescent="0.25">
      <c r="A69" s="2">
        <v>23</v>
      </c>
      <c r="B69" s="2" t="s">
        <v>118</v>
      </c>
      <c r="C69" s="18" t="s">
        <v>32</v>
      </c>
      <c r="D69" s="3"/>
    </row>
    <row r="70" spans="1:5" x14ac:dyDescent="0.25">
      <c r="A70" s="9">
        <v>24</v>
      </c>
      <c r="B70" s="9" t="s">
        <v>120</v>
      </c>
      <c r="C70" s="25"/>
      <c r="D70" s="10"/>
    </row>
    <row r="71" spans="1:5" x14ac:dyDescent="0.25">
      <c r="A71" s="7" t="s">
        <v>45</v>
      </c>
      <c r="B71" s="8" t="s">
        <v>48</v>
      </c>
      <c r="C71" s="26" t="s">
        <v>46</v>
      </c>
      <c r="D71" s="8" t="s">
        <v>47</v>
      </c>
    </row>
    <row r="72" spans="1:5" x14ac:dyDescent="0.25">
      <c r="A72" s="2">
        <v>25</v>
      </c>
      <c r="B72" s="5" t="s">
        <v>119</v>
      </c>
      <c r="C72" s="24">
        <v>0.19</v>
      </c>
      <c r="D72" s="3"/>
    </row>
    <row r="73" spans="1:5" x14ac:dyDescent="0.25">
      <c r="A73" s="2">
        <v>26</v>
      </c>
      <c r="B73" s="2" t="s">
        <v>50</v>
      </c>
      <c r="C73" s="18" t="s">
        <v>46</v>
      </c>
      <c r="D73" s="3"/>
    </row>
    <row r="74" spans="1:5" x14ac:dyDescent="0.25">
      <c r="A74" s="2">
        <v>23</v>
      </c>
      <c r="B74" s="2" t="s">
        <v>122</v>
      </c>
      <c r="C74" s="18" t="s">
        <v>46</v>
      </c>
      <c r="D74" s="3"/>
    </row>
    <row r="75" spans="1:5" x14ac:dyDescent="0.25">
      <c r="A75" s="5">
        <v>24</v>
      </c>
      <c r="B75" s="33" t="s">
        <v>123</v>
      </c>
      <c r="C75" s="40" t="s">
        <v>46</v>
      </c>
      <c r="D75" s="42"/>
    </row>
    <row r="76" spans="1:5" x14ac:dyDescent="0.25">
      <c r="A76" s="6">
        <v>25</v>
      </c>
      <c r="B76" s="6" t="s">
        <v>124</v>
      </c>
      <c r="C76" s="18" t="s">
        <v>46</v>
      </c>
      <c r="D76" s="3"/>
    </row>
    <row r="77" spans="1:5" x14ac:dyDescent="0.25">
      <c r="A77" s="6">
        <v>25</v>
      </c>
      <c r="B77" s="6" t="s">
        <v>125</v>
      </c>
      <c r="C77" s="2">
        <v>12</v>
      </c>
      <c r="D77" s="3"/>
      <c r="E77" t="s">
        <v>121</v>
      </c>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3473-ECCC-4E1A-8CBA-E81C564B08C2}">
  <dimension ref="A7:E59"/>
  <sheetViews>
    <sheetView topLeftCell="A31" workbookViewId="0">
      <selection activeCell="B51" sqref="B51"/>
    </sheetView>
  </sheetViews>
  <sheetFormatPr defaultRowHeight="15" x14ac:dyDescent="0.25"/>
  <cols>
    <col min="1" max="1" width="7.28515625" customWidth="1"/>
    <col min="2" max="2" width="43.7109375" customWidth="1"/>
    <col min="3" max="3" width="10.7109375" customWidth="1"/>
    <col min="4" max="4" width="17" customWidth="1"/>
    <col min="5" max="5" width="30.7109375" customWidth="1"/>
  </cols>
  <sheetData>
    <row r="7" spans="1:5" x14ac:dyDescent="0.25">
      <c r="A7" s="36" t="s">
        <v>2</v>
      </c>
      <c r="B7" s="36" t="s">
        <v>3</v>
      </c>
      <c r="C7" s="37" t="s">
        <v>15</v>
      </c>
      <c r="D7" s="38" t="s">
        <v>4</v>
      </c>
      <c r="E7" s="36" t="s">
        <v>36</v>
      </c>
    </row>
    <row r="8" spans="1:5" x14ac:dyDescent="0.25">
      <c r="A8" s="2">
        <v>1</v>
      </c>
      <c r="B8" s="2" t="s">
        <v>6</v>
      </c>
      <c r="C8" s="2"/>
      <c r="D8" s="34">
        <v>150000</v>
      </c>
      <c r="E8" s="2" t="s">
        <v>59</v>
      </c>
    </row>
    <row r="9" spans="1:5" x14ac:dyDescent="0.25">
      <c r="A9" s="2">
        <v>2</v>
      </c>
      <c r="B9" s="2" t="s">
        <v>7</v>
      </c>
      <c r="C9" s="2"/>
      <c r="D9" s="34">
        <v>120000</v>
      </c>
      <c r="E9" s="2" t="s">
        <v>59</v>
      </c>
    </row>
    <row r="10" spans="1:5" x14ac:dyDescent="0.25">
      <c r="A10" s="2">
        <v>3</v>
      </c>
      <c r="B10" s="2" t="s">
        <v>16</v>
      </c>
      <c r="C10" s="2"/>
      <c r="D10" s="34">
        <v>5000</v>
      </c>
      <c r="E10" s="2" t="s">
        <v>59</v>
      </c>
    </row>
    <row r="11" spans="1:5" x14ac:dyDescent="0.25">
      <c r="A11" s="2">
        <v>4</v>
      </c>
      <c r="B11" s="2" t="s">
        <v>17</v>
      </c>
      <c r="C11" s="2"/>
      <c r="D11" s="34">
        <v>2500</v>
      </c>
      <c r="E11" s="2" t="s">
        <v>59</v>
      </c>
    </row>
    <row r="12" spans="1:5" x14ac:dyDescent="0.25">
      <c r="A12" s="2">
        <v>5</v>
      </c>
      <c r="B12" s="2" t="s">
        <v>18</v>
      </c>
      <c r="C12" s="2"/>
      <c r="D12" s="34">
        <v>20000</v>
      </c>
      <c r="E12" s="2" t="s">
        <v>59</v>
      </c>
    </row>
    <row r="13" spans="1:5" x14ac:dyDescent="0.25">
      <c r="A13" s="5">
        <v>6</v>
      </c>
      <c r="B13" s="5" t="s">
        <v>35</v>
      </c>
      <c r="C13" s="2"/>
      <c r="D13" s="35">
        <f>D42</f>
        <v>36250</v>
      </c>
      <c r="E13" s="2" t="s">
        <v>59</v>
      </c>
    </row>
    <row r="14" spans="1:5" x14ac:dyDescent="0.25">
      <c r="A14" s="6">
        <v>7</v>
      </c>
      <c r="B14" s="2" t="s">
        <v>33</v>
      </c>
      <c r="C14" s="17">
        <v>0.63</v>
      </c>
      <c r="D14" s="34">
        <f>C14*D13</f>
        <v>22837.5</v>
      </c>
      <c r="E14" s="9" t="str">
        <f>IF(D14&gt;=D45,"NI DOSEŽENO","JE DOSEŽENO")</f>
        <v>NI DOSEŽENO</v>
      </c>
    </row>
    <row r="15" spans="1:5" x14ac:dyDescent="0.25">
      <c r="A15" s="6">
        <v>8</v>
      </c>
      <c r="B15" s="6" t="s">
        <v>43</v>
      </c>
      <c r="C15" s="17"/>
      <c r="D15" s="35">
        <v>3500</v>
      </c>
      <c r="E15" s="2" t="s">
        <v>59</v>
      </c>
    </row>
    <row r="16" spans="1:5" x14ac:dyDescent="0.25">
      <c r="A16" s="6">
        <v>9</v>
      </c>
      <c r="B16" s="5" t="s">
        <v>53</v>
      </c>
      <c r="D16" s="1">
        <f>D52</f>
        <v>24300</v>
      </c>
      <c r="E16" s="2" t="s">
        <v>59</v>
      </c>
    </row>
    <row r="17" spans="1:5" x14ac:dyDescent="0.25">
      <c r="A17" s="6">
        <v>10</v>
      </c>
      <c r="B17" s="6" t="s">
        <v>52</v>
      </c>
      <c r="C17" s="17"/>
      <c r="D17" s="35">
        <v>1360</v>
      </c>
      <c r="E17" s="2" t="s">
        <v>59</v>
      </c>
    </row>
    <row r="18" spans="1:5" x14ac:dyDescent="0.25">
      <c r="A18" s="6">
        <v>11</v>
      </c>
      <c r="B18" s="6" t="s">
        <v>51</v>
      </c>
      <c r="C18" s="17"/>
      <c r="D18" s="35">
        <f>(24300-8500)*26%</f>
        <v>4108</v>
      </c>
      <c r="E18" s="2" t="s">
        <v>59</v>
      </c>
    </row>
    <row r="19" spans="1:5" x14ac:dyDescent="0.25">
      <c r="A19" s="6">
        <v>12</v>
      </c>
      <c r="B19" s="6" t="s">
        <v>54</v>
      </c>
      <c r="C19" s="17"/>
      <c r="D19" s="35">
        <f>SUM(D17:D18)</f>
        <v>5468</v>
      </c>
      <c r="E19" s="2" t="s">
        <v>59</v>
      </c>
    </row>
    <row r="20" spans="1:5" x14ac:dyDescent="0.25">
      <c r="A20" s="6">
        <v>13</v>
      </c>
      <c r="B20" s="6" t="s">
        <v>58</v>
      </c>
      <c r="C20" s="19">
        <v>400</v>
      </c>
      <c r="D20" s="35">
        <f>D59</f>
        <v>455.66666666666669</v>
      </c>
      <c r="E20" s="9" t="str">
        <f>IF(D20&gt;=C20,"Mesečna akonotacija dohodnine","Trimesečna akontacija dohodnine")</f>
        <v>Mesečna akonotacija dohodnine</v>
      </c>
    </row>
    <row r="21" spans="1:5" x14ac:dyDescent="0.25">
      <c r="B21" s="20"/>
      <c r="C21" s="29"/>
      <c r="D21" s="30"/>
      <c r="E21" s="28"/>
    </row>
    <row r="22" spans="1:5" x14ac:dyDescent="0.25">
      <c r="A22" t="s">
        <v>0</v>
      </c>
    </row>
    <row r="24" spans="1:5" x14ac:dyDescent="0.25">
      <c r="A24" t="s">
        <v>1</v>
      </c>
    </row>
    <row r="26" spans="1:5" x14ac:dyDescent="0.25">
      <c r="A26" s="36" t="s">
        <v>2</v>
      </c>
      <c r="B26" s="39" t="s">
        <v>3</v>
      </c>
      <c r="C26" s="37" t="s">
        <v>15</v>
      </c>
      <c r="D26" s="38" t="s">
        <v>4</v>
      </c>
    </row>
    <row r="27" spans="1:5" x14ac:dyDescent="0.25">
      <c r="A27" s="7" t="s">
        <v>5</v>
      </c>
      <c r="B27" s="13" t="s">
        <v>11</v>
      </c>
      <c r="C27" s="18" t="s">
        <v>32</v>
      </c>
      <c r="D27" s="15" t="s">
        <v>21</v>
      </c>
    </row>
    <row r="28" spans="1:5" x14ac:dyDescent="0.25">
      <c r="A28" s="2">
        <v>1</v>
      </c>
      <c r="B28" s="12" t="s">
        <v>6</v>
      </c>
      <c r="C28" s="18" t="s">
        <v>32</v>
      </c>
      <c r="D28" s="16">
        <v>150000</v>
      </c>
    </row>
    <row r="29" spans="1:5" x14ac:dyDescent="0.25">
      <c r="A29" s="2">
        <v>2</v>
      </c>
      <c r="B29" s="12" t="s">
        <v>7</v>
      </c>
      <c r="C29" s="18" t="s">
        <v>32</v>
      </c>
      <c r="D29" s="16">
        <v>120000</v>
      </c>
    </row>
    <row r="30" spans="1:5" x14ac:dyDescent="0.25">
      <c r="A30" s="9">
        <v>3</v>
      </c>
      <c r="B30" s="14" t="s">
        <v>8</v>
      </c>
      <c r="C30" s="25" t="s">
        <v>32</v>
      </c>
      <c r="D30" s="21">
        <f>D28-D29</f>
        <v>30000</v>
      </c>
    </row>
    <row r="31" spans="1:5" x14ac:dyDescent="0.25">
      <c r="A31" s="7" t="s">
        <v>9</v>
      </c>
      <c r="B31" s="13" t="s">
        <v>10</v>
      </c>
      <c r="C31" s="18" t="s">
        <v>32</v>
      </c>
      <c r="D31" s="22" t="s">
        <v>22</v>
      </c>
    </row>
    <row r="32" spans="1:5" x14ac:dyDescent="0.25">
      <c r="A32">
        <v>4</v>
      </c>
      <c r="B32" t="s">
        <v>6</v>
      </c>
      <c r="C32" s="18" t="s">
        <v>32</v>
      </c>
      <c r="D32" s="1">
        <f>D28</f>
        <v>150000</v>
      </c>
    </row>
    <row r="33" spans="1:4" x14ac:dyDescent="0.25">
      <c r="A33" s="11">
        <v>5</v>
      </c>
      <c r="B33" s="11" t="s">
        <v>12</v>
      </c>
      <c r="C33" s="25" t="s">
        <v>32</v>
      </c>
      <c r="D33" s="23">
        <f>D28</f>
        <v>150000</v>
      </c>
    </row>
    <row r="34" spans="1:4" x14ac:dyDescent="0.25">
      <c r="A34" s="7" t="s">
        <v>13</v>
      </c>
      <c r="B34" s="13" t="s">
        <v>14</v>
      </c>
      <c r="C34" s="18" t="s">
        <v>32</v>
      </c>
      <c r="D34" s="22" t="s">
        <v>22</v>
      </c>
    </row>
    <row r="35" spans="1:4" x14ac:dyDescent="0.25">
      <c r="A35" s="2">
        <v>6</v>
      </c>
      <c r="B35" s="2" t="s">
        <v>7</v>
      </c>
      <c r="C35" s="18" t="s">
        <v>32</v>
      </c>
      <c r="D35" s="3">
        <f>D29</f>
        <v>120000</v>
      </c>
    </row>
    <row r="36" spans="1:4" x14ac:dyDescent="0.25">
      <c r="A36" s="2">
        <v>7</v>
      </c>
      <c r="B36" s="2" t="s">
        <v>19</v>
      </c>
      <c r="C36" s="24">
        <v>0.5</v>
      </c>
      <c r="D36" s="3">
        <f>C36*D11</f>
        <v>1250</v>
      </c>
    </row>
    <row r="37" spans="1:4" x14ac:dyDescent="0.25">
      <c r="A37" s="6">
        <v>8</v>
      </c>
      <c r="B37" s="6" t="s">
        <v>20</v>
      </c>
      <c r="C37" s="18" t="s">
        <v>32</v>
      </c>
      <c r="D37" s="3">
        <f>D10</f>
        <v>5000</v>
      </c>
    </row>
    <row r="38" spans="1:4" x14ac:dyDescent="0.25">
      <c r="A38" s="9">
        <v>9</v>
      </c>
      <c r="B38" s="9" t="s">
        <v>24</v>
      </c>
      <c r="C38" s="25" t="s">
        <v>32</v>
      </c>
      <c r="D38" s="31">
        <f>D35-D36-D37</f>
        <v>113750</v>
      </c>
    </row>
    <row r="39" spans="1:4" x14ac:dyDescent="0.25">
      <c r="A39" s="7" t="s">
        <v>25</v>
      </c>
      <c r="B39" s="8" t="s">
        <v>26</v>
      </c>
      <c r="C39" s="26" t="s">
        <v>32</v>
      </c>
      <c r="D39" s="32" t="s">
        <v>27</v>
      </c>
    </row>
    <row r="40" spans="1:4" x14ac:dyDescent="0.25">
      <c r="A40" s="2">
        <v>10</v>
      </c>
      <c r="B40" s="2" t="s">
        <v>12</v>
      </c>
      <c r="C40" s="18" t="s">
        <v>32</v>
      </c>
      <c r="D40" s="3">
        <f>D28</f>
        <v>150000</v>
      </c>
    </row>
    <row r="41" spans="1:4" x14ac:dyDescent="0.25">
      <c r="A41" s="2">
        <v>11</v>
      </c>
      <c r="B41" s="2" t="s">
        <v>23</v>
      </c>
      <c r="C41" s="18" t="s">
        <v>32</v>
      </c>
      <c r="D41" s="3">
        <f>D38</f>
        <v>113750</v>
      </c>
    </row>
    <row r="42" spans="1:4" x14ac:dyDescent="0.25">
      <c r="A42" s="9">
        <v>12</v>
      </c>
      <c r="B42" s="9" t="s">
        <v>28</v>
      </c>
      <c r="C42" s="9"/>
      <c r="D42" s="31">
        <f>D40-D41</f>
        <v>36250</v>
      </c>
    </row>
    <row r="43" spans="1:4" x14ac:dyDescent="0.25">
      <c r="A43" s="7" t="s">
        <v>29</v>
      </c>
      <c r="B43" s="8" t="s">
        <v>30</v>
      </c>
      <c r="C43" s="8"/>
      <c r="D43" s="32"/>
    </row>
    <row r="44" spans="1:4" x14ac:dyDescent="0.25">
      <c r="A44" s="2">
        <v>13</v>
      </c>
      <c r="B44" s="2" t="s">
        <v>31</v>
      </c>
      <c r="C44" s="27">
        <v>3.0000000000000001E-3</v>
      </c>
      <c r="D44" s="3">
        <f>C44*D33</f>
        <v>450</v>
      </c>
    </row>
    <row r="45" spans="1:4" x14ac:dyDescent="0.25">
      <c r="A45" s="2">
        <v>14</v>
      </c>
      <c r="B45" s="2" t="s">
        <v>34</v>
      </c>
      <c r="C45" s="17">
        <v>0.4</v>
      </c>
      <c r="D45" s="3">
        <f>C45*D12</f>
        <v>8000</v>
      </c>
    </row>
    <row r="46" spans="1:4" x14ac:dyDescent="0.25">
      <c r="A46" s="5">
        <v>15</v>
      </c>
      <c r="B46" s="5" t="s">
        <v>40</v>
      </c>
      <c r="D46" s="1">
        <f>SUM(D44:D45)</f>
        <v>8450</v>
      </c>
    </row>
    <row r="47" spans="1:4" x14ac:dyDescent="0.25">
      <c r="A47" s="7" t="s">
        <v>37</v>
      </c>
      <c r="B47" s="8" t="s">
        <v>49</v>
      </c>
      <c r="C47" s="26" t="s">
        <v>32</v>
      </c>
      <c r="D47" s="32" t="s">
        <v>38</v>
      </c>
    </row>
    <row r="48" spans="1:4" x14ac:dyDescent="0.25">
      <c r="A48" s="2">
        <v>16</v>
      </c>
      <c r="B48" s="2" t="s">
        <v>41</v>
      </c>
      <c r="C48" s="18" t="s">
        <v>32</v>
      </c>
      <c r="D48" s="3">
        <f>D42</f>
        <v>36250</v>
      </c>
    </row>
    <row r="49" spans="1:4" x14ac:dyDescent="0.25">
      <c r="A49" s="2">
        <v>17</v>
      </c>
      <c r="B49" s="2" t="s">
        <v>42</v>
      </c>
      <c r="C49" s="18" t="s">
        <v>32</v>
      </c>
      <c r="D49" s="3">
        <f>D46</f>
        <v>8450</v>
      </c>
    </row>
    <row r="50" spans="1:4" x14ac:dyDescent="0.25">
      <c r="A50" s="2">
        <v>18</v>
      </c>
      <c r="B50" s="2" t="s">
        <v>73</v>
      </c>
      <c r="C50" s="18" t="s">
        <v>32</v>
      </c>
      <c r="D50" s="3">
        <f>D15</f>
        <v>3500</v>
      </c>
    </row>
    <row r="51" spans="1:4" x14ac:dyDescent="0.25">
      <c r="A51" s="2">
        <v>19</v>
      </c>
      <c r="B51" s="2" t="s">
        <v>39</v>
      </c>
      <c r="C51" s="18" t="s">
        <v>32</v>
      </c>
      <c r="D51" s="3"/>
    </row>
    <row r="52" spans="1:4" x14ac:dyDescent="0.25">
      <c r="A52" s="9">
        <v>20</v>
      </c>
      <c r="B52" s="9" t="s">
        <v>44</v>
      </c>
      <c r="C52" s="25"/>
      <c r="D52" s="10">
        <f>D48-D49-D50</f>
        <v>24300</v>
      </c>
    </row>
    <row r="53" spans="1:4" x14ac:dyDescent="0.25">
      <c r="A53" s="8" t="s">
        <v>45</v>
      </c>
      <c r="B53" s="8" t="s">
        <v>48</v>
      </c>
      <c r="C53" s="26" t="s">
        <v>46</v>
      </c>
      <c r="D53" s="8" t="s">
        <v>47</v>
      </c>
    </row>
    <row r="54" spans="1:4" x14ac:dyDescent="0.25">
      <c r="A54" s="2">
        <v>21</v>
      </c>
      <c r="B54" s="5" t="s">
        <v>55</v>
      </c>
      <c r="C54" s="18" t="s">
        <v>46</v>
      </c>
      <c r="D54" s="3">
        <f>D19</f>
        <v>5468</v>
      </c>
    </row>
    <row r="55" spans="1:4" x14ac:dyDescent="0.25">
      <c r="A55" s="2">
        <v>22</v>
      </c>
      <c r="B55" s="2" t="s">
        <v>50</v>
      </c>
      <c r="C55" s="18" t="s">
        <v>46</v>
      </c>
      <c r="D55" s="3"/>
    </row>
    <row r="56" spans="1:4" x14ac:dyDescent="0.25">
      <c r="A56" s="2">
        <v>23</v>
      </c>
      <c r="B56" s="2" t="s">
        <v>56</v>
      </c>
      <c r="C56" s="18" t="s">
        <v>46</v>
      </c>
      <c r="D56" s="3">
        <f>D54</f>
        <v>5468</v>
      </c>
    </row>
    <row r="57" spans="1:4" x14ac:dyDescent="0.25">
      <c r="A57" s="5">
        <v>24</v>
      </c>
      <c r="B57" s="33" t="s">
        <v>57</v>
      </c>
      <c r="C57" s="40" t="s">
        <v>46</v>
      </c>
      <c r="D57" s="42">
        <f>D52</f>
        <v>24300</v>
      </c>
    </row>
    <row r="58" spans="1:4" x14ac:dyDescent="0.25">
      <c r="A58" s="6">
        <v>25</v>
      </c>
      <c r="B58" s="6" t="s">
        <v>65</v>
      </c>
      <c r="C58" s="18" t="s">
        <v>46</v>
      </c>
      <c r="D58" s="3">
        <f>D54</f>
        <v>5468</v>
      </c>
    </row>
    <row r="59" spans="1:4" x14ac:dyDescent="0.25">
      <c r="A59" s="6">
        <v>25</v>
      </c>
      <c r="B59" s="6" t="s">
        <v>72</v>
      </c>
      <c r="C59" s="2">
        <v>12</v>
      </c>
      <c r="D59" s="3">
        <f>D56/12</f>
        <v>455.66666666666669</v>
      </c>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C631-169D-4BDE-A7ED-C37BCC6F554D}">
  <dimension ref="A4:E30"/>
  <sheetViews>
    <sheetView workbookViewId="0">
      <selection activeCell="F16" sqref="F16"/>
    </sheetView>
  </sheetViews>
  <sheetFormatPr defaultRowHeight="15" x14ac:dyDescent="0.25"/>
  <cols>
    <col min="1" max="1" width="7.28515625" customWidth="1"/>
    <col min="2" max="2" width="43.7109375" customWidth="1"/>
    <col min="3" max="3" width="10.7109375" customWidth="1"/>
    <col min="4" max="4" width="17" customWidth="1"/>
    <col min="5" max="5" width="31" customWidth="1"/>
  </cols>
  <sheetData>
    <row r="4" spans="1:5" x14ac:dyDescent="0.25">
      <c r="A4" s="36" t="s">
        <v>2</v>
      </c>
      <c r="B4" s="36" t="s">
        <v>3</v>
      </c>
      <c r="C4" s="37" t="s">
        <v>15</v>
      </c>
      <c r="D4" s="38" t="s">
        <v>4</v>
      </c>
      <c r="E4" s="36" t="s">
        <v>36</v>
      </c>
    </row>
    <row r="5" spans="1:5" x14ac:dyDescent="0.25">
      <c r="A5" s="2">
        <v>1</v>
      </c>
      <c r="B5" s="2" t="s">
        <v>6</v>
      </c>
      <c r="C5" s="2"/>
      <c r="D5" s="34">
        <v>150000</v>
      </c>
      <c r="E5" s="2" t="s">
        <v>59</v>
      </c>
    </row>
    <row r="6" spans="1:5" x14ac:dyDescent="0.25">
      <c r="A6" s="2">
        <v>2</v>
      </c>
      <c r="B6" s="2" t="s">
        <v>7</v>
      </c>
      <c r="C6" s="17">
        <v>0.8</v>
      </c>
      <c r="D6" s="34">
        <f>C6*D5</f>
        <v>120000</v>
      </c>
      <c r="E6" s="41">
        <f>IF(D6&gt;D7,80000,"IZR. 80% PRIH")</f>
        <v>80000</v>
      </c>
    </row>
    <row r="7" spans="1:5" x14ac:dyDescent="0.25">
      <c r="A7" s="2">
        <v>3</v>
      </c>
      <c r="B7" s="2" t="s">
        <v>60</v>
      </c>
      <c r="C7" s="2" t="s">
        <v>61</v>
      </c>
      <c r="D7" s="34">
        <v>80000</v>
      </c>
      <c r="E7" s="2" t="s">
        <v>59</v>
      </c>
    </row>
    <row r="8" spans="1:5" x14ac:dyDescent="0.25">
      <c r="A8" s="2">
        <v>4</v>
      </c>
      <c r="B8" s="2" t="s">
        <v>62</v>
      </c>
      <c r="C8" s="17">
        <v>0.8</v>
      </c>
      <c r="D8" s="34"/>
      <c r="E8" s="2" t="s">
        <v>59</v>
      </c>
    </row>
    <row r="9" spans="1:5" x14ac:dyDescent="0.25">
      <c r="A9" s="6">
        <v>5</v>
      </c>
      <c r="B9" s="6" t="s">
        <v>58</v>
      </c>
      <c r="C9" s="19">
        <v>400</v>
      </c>
      <c r="D9" s="35">
        <f>D30</f>
        <v>1166.6666666666667</v>
      </c>
      <c r="E9" s="9" t="str">
        <f>IF(D9&gt;=C9,"Mesečna akontacija dohodnine","Trimesečna akontacija dohodnine")</f>
        <v>Mesečna akontacija dohodnine</v>
      </c>
    </row>
    <row r="10" spans="1:5" x14ac:dyDescent="0.25">
      <c r="B10" s="20"/>
      <c r="C10" s="29"/>
      <c r="D10" s="30"/>
      <c r="E10" s="28"/>
    </row>
    <row r="11" spans="1:5" x14ac:dyDescent="0.25">
      <c r="A11" t="s">
        <v>64</v>
      </c>
    </row>
    <row r="13" spans="1:5" x14ac:dyDescent="0.25">
      <c r="A13" t="s">
        <v>1</v>
      </c>
    </row>
    <row r="15" spans="1:5" x14ac:dyDescent="0.25">
      <c r="A15" s="36" t="s">
        <v>2</v>
      </c>
      <c r="B15" s="39" t="s">
        <v>3</v>
      </c>
      <c r="C15" s="37" t="s">
        <v>15</v>
      </c>
      <c r="D15" s="38" t="s">
        <v>4</v>
      </c>
    </row>
    <row r="16" spans="1:5" x14ac:dyDescent="0.25">
      <c r="A16" s="7" t="s">
        <v>5</v>
      </c>
      <c r="B16" s="13" t="s">
        <v>11</v>
      </c>
      <c r="C16" s="18" t="s">
        <v>32</v>
      </c>
      <c r="D16" s="15" t="s">
        <v>21</v>
      </c>
    </row>
    <row r="17" spans="1:4" x14ac:dyDescent="0.25">
      <c r="A17" s="2">
        <v>1</v>
      </c>
      <c r="B17" s="12" t="s">
        <v>6</v>
      </c>
      <c r="C17" s="18" t="s">
        <v>32</v>
      </c>
      <c r="D17" s="16">
        <v>150000</v>
      </c>
    </row>
    <row r="18" spans="1:4" x14ac:dyDescent="0.25">
      <c r="A18" s="7" t="s">
        <v>9</v>
      </c>
      <c r="B18" s="13" t="s">
        <v>14</v>
      </c>
      <c r="C18" s="18" t="s">
        <v>32</v>
      </c>
      <c r="D18" s="22" t="s">
        <v>22</v>
      </c>
    </row>
    <row r="19" spans="1:4" x14ac:dyDescent="0.25">
      <c r="A19" s="9">
        <v>2</v>
      </c>
      <c r="B19" s="9" t="s">
        <v>69</v>
      </c>
      <c r="C19" s="25" t="s">
        <v>32</v>
      </c>
      <c r="D19" s="31">
        <f>E6</f>
        <v>80000</v>
      </c>
    </row>
    <row r="20" spans="1:4" x14ac:dyDescent="0.25">
      <c r="A20" s="7" t="s">
        <v>13</v>
      </c>
      <c r="B20" s="8" t="s">
        <v>26</v>
      </c>
      <c r="C20" s="26" t="s">
        <v>32</v>
      </c>
      <c r="D20" s="32" t="s">
        <v>27</v>
      </c>
    </row>
    <row r="21" spans="1:4" x14ac:dyDescent="0.25">
      <c r="A21" s="2">
        <v>3</v>
      </c>
      <c r="B21" s="2" t="s">
        <v>12</v>
      </c>
      <c r="C21" s="18" t="s">
        <v>32</v>
      </c>
      <c r="D21" s="3">
        <f>D17</f>
        <v>150000</v>
      </c>
    </row>
    <row r="22" spans="1:4" x14ac:dyDescent="0.25">
      <c r="A22" s="2">
        <v>4</v>
      </c>
      <c r="B22" s="2" t="s">
        <v>23</v>
      </c>
      <c r="C22" s="18" t="s">
        <v>32</v>
      </c>
      <c r="D22" s="3">
        <f>D19</f>
        <v>80000</v>
      </c>
    </row>
    <row r="23" spans="1:4" x14ac:dyDescent="0.25">
      <c r="A23" s="9">
        <v>6</v>
      </c>
      <c r="B23" s="9" t="s">
        <v>70</v>
      </c>
      <c r="C23" s="9"/>
      <c r="D23" s="31">
        <f>D21-D22</f>
        <v>70000</v>
      </c>
    </row>
    <row r="24" spans="1:4" x14ac:dyDescent="0.25">
      <c r="A24" s="7" t="s">
        <v>25</v>
      </c>
      <c r="B24" s="8" t="s">
        <v>48</v>
      </c>
      <c r="C24" s="26" t="s">
        <v>46</v>
      </c>
      <c r="D24" s="8" t="s">
        <v>47</v>
      </c>
    </row>
    <row r="25" spans="1:4" x14ac:dyDescent="0.25">
      <c r="A25" s="2">
        <v>7</v>
      </c>
      <c r="B25" s="5" t="s">
        <v>63</v>
      </c>
      <c r="C25" s="24">
        <v>0.2</v>
      </c>
      <c r="D25" s="3">
        <f>C25*D23</f>
        <v>14000</v>
      </c>
    </row>
    <row r="26" spans="1:4" x14ac:dyDescent="0.25">
      <c r="A26" s="2">
        <v>8</v>
      </c>
      <c r="B26" s="2" t="s">
        <v>50</v>
      </c>
      <c r="C26" s="18" t="s">
        <v>46</v>
      </c>
      <c r="D26" s="3"/>
    </row>
    <row r="27" spans="1:4" x14ac:dyDescent="0.25">
      <c r="A27" s="2">
        <v>9</v>
      </c>
      <c r="B27" s="2" t="s">
        <v>67</v>
      </c>
      <c r="C27" s="18" t="s">
        <v>46</v>
      </c>
      <c r="D27" s="3">
        <f>D25</f>
        <v>14000</v>
      </c>
    </row>
    <row r="28" spans="1:4" x14ac:dyDescent="0.25">
      <c r="A28" s="2">
        <v>10</v>
      </c>
      <c r="B28" s="33" t="s">
        <v>68</v>
      </c>
      <c r="C28" s="40" t="s">
        <v>46</v>
      </c>
      <c r="D28" s="42">
        <f>D23</f>
        <v>70000</v>
      </c>
    </row>
    <row r="29" spans="1:4" x14ac:dyDescent="0.25">
      <c r="A29" s="2">
        <v>11</v>
      </c>
      <c r="B29" s="6" t="s">
        <v>66</v>
      </c>
      <c r="C29" s="18" t="s">
        <v>46</v>
      </c>
      <c r="D29" s="3">
        <f>D25</f>
        <v>14000</v>
      </c>
    </row>
    <row r="30" spans="1:4" x14ac:dyDescent="0.25">
      <c r="A30" s="2">
        <v>12</v>
      </c>
      <c r="B30" s="6" t="s">
        <v>71</v>
      </c>
      <c r="C30" s="2">
        <v>12</v>
      </c>
      <c r="D30" s="3">
        <f>D25/C30</f>
        <v>1166.6666666666667</v>
      </c>
    </row>
  </sheetData>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99AD8122CE4D49B41BCFBB0C50E4EB" ma:contentTypeVersion="12" ma:contentTypeDescription="Create a new document." ma:contentTypeScope="" ma:versionID="6185e3555c6920062ce9474d49e53869">
  <xsd:schema xmlns:xsd="http://www.w3.org/2001/XMLSchema" xmlns:xs="http://www.w3.org/2001/XMLSchema" xmlns:p="http://schemas.microsoft.com/office/2006/metadata/properties" xmlns:ns3="dfddff8d-9f0a-43bf-991b-bbee0e4551ad" xmlns:ns4="c6acf921-b0f4-49d1-8804-2884547fc2e9" targetNamespace="http://schemas.microsoft.com/office/2006/metadata/properties" ma:root="true" ma:fieldsID="bfbb0875ed754b5a1b4ce422b4577b15" ns3:_="" ns4:_="">
    <xsd:import namespace="dfddff8d-9f0a-43bf-991b-bbee0e4551ad"/>
    <xsd:import namespace="c6acf921-b0f4-49d1-8804-2884547fc2e9"/>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ddff8d-9f0a-43bf-991b-bbee0e4551a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acf921-b0f4-49d1-8804-2884547fc2e9"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DBC0C3-1B10-47D4-9336-6233E3F07031}">
  <ds:schemaRefs>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c6acf921-b0f4-49d1-8804-2884547fc2e9"/>
    <ds:schemaRef ds:uri="http://schemas.microsoft.com/office/2006/metadata/properties"/>
    <ds:schemaRef ds:uri="dfddff8d-9f0a-43bf-991b-bbee0e4551ad"/>
    <ds:schemaRef ds:uri="http://www.w3.org/XML/1998/namespace"/>
    <ds:schemaRef ds:uri="http://purl.org/dc/elements/1.1/"/>
  </ds:schemaRefs>
</ds:datastoreItem>
</file>

<file path=customXml/itemProps2.xml><?xml version="1.0" encoding="utf-8"?>
<ds:datastoreItem xmlns:ds="http://schemas.openxmlformats.org/officeDocument/2006/customXml" ds:itemID="{20F8C6CE-9089-49E1-99E1-939C2486E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ddff8d-9f0a-43bf-991b-bbee0e4551ad"/>
    <ds:schemaRef ds:uri="c6acf921-b0f4-49d1-8804-2884547fc2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784277-85E1-4BA9-87CF-B866CFE864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resen_primer</vt:lpstr>
      <vt:lpstr>dijak1</vt:lpstr>
      <vt:lpstr>dejanski_prihodki resen</vt:lpstr>
      <vt:lpstr>normiranec-res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Jano</dc:creator>
  <cp:keywords/>
  <dc:description/>
  <cp:lastModifiedBy>Janez Černilec</cp:lastModifiedBy>
  <cp:revision/>
  <dcterms:created xsi:type="dcterms:W3CDTF">2020-10-30T01:18:43Z</dcterms:created>
  <dcterms:modified xsi:type="dcterms:W3CDTF">2021-11-29T04:20:10Z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0x010100AE99AD8122CE4D49B41BCFBB0C50E4EB</vt:lpwstr>
  </property>
</Properties>
</file>